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\\CSASHARED\CSA Shared Folder\Individual Folders\SR\New folder\OXT\20-4 (TRA)\"/>
    </mc:Choice>
  </mc:AlternateContent>
  <xr:revisionPtr revIDLastSave="0" documentId="13_ncr:1_{862377CE-2D09-4DD4-B30E-B7368E37A67D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Reddit Post Notes" sheetId="1" r:id="rId1"/>
    <sheet name="Provided Info" sheetId="2" r:id="rId2"/>
    <sheet name="Peel Chain" sheetId="4" r:id="rId3"/>
    <sheet name="PostMix Spending Destinations" sheetId="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" i="9" l="1"/>
  <c r="D7" i="9" l="1"/>
  <c r="D14" i="9" s="1"/>
  <c r="N5" i="4" l="1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4" i="4"/>
  <c r="O26" i="4" l="1"/>
  <c r="O27" i="4"/>
  <c r="O28" i="4"/>
  <c r="O29" i="4"/>
  <c r="O30" i="4"/>
  <c r="O31" i="4"/>
  <c r="O32" i="4"/>
  <c r="O33" i="4"/>
  <c r="O34" i="4"/>
  <c r="O25" i="4"/>
  <c r="O17" i="4"/>
  <c r="O18" i="4"/>
  <c r="O19" i="4"/>
  <c r="O20" i="4"/>
  <c r="O21" i="4"/>
  <c r="O22" i="4"/>
  <c r="O23" i="4"/>
  <c r="O24" i="4"/>
  <c r="O16" i="4"/>
  <c r="O6" i="4"/>
  <c r="O7" i="4"/>
  <c r="O8" i="4"/>
  <c r="O9" i="4"/>
  <c r="O10" i="4"/>
  <c r="O11" i="4"/>
  <c r="O12" i="4"/>
  <c r="O13" i="4"/>
  <c r="O14" i="4"/>
  <c r="O15" i="4"/>
  <c r="O5" i="4"/>
  <c r="J65" i="4" l="1"/>
  <c r="J59" i="4"/>
  <c r="L48" i="4"/>
  <c r="K48" i="4"/>
  <c r="I48" i="4"/>
  <c r="G48" i="4"/>
  <c r="L46" i="4"/>
  <c r="K46" i="4"/>
  <c r="I46" i="4"/>
  <c r="G46" i="4"/>
  <c r="A46" i="4"/>
  <c r="L45" i="4"/>
  <c r="K45" i="4"/>
  <c r="I45" i="4"/>
  <c r="G45" i="4"/>
  <c r="A45" i="4"/>
  <c r="L44" i="4"/>
  <c r="K44" i="4"/>
  <c r="I44" i="4"/>
  <c r="G44" i="4"/>
  <c r="A44" i="4"/>
  <c r="L43" i="4"/>
  <c r="K43" i="4"/>
  <c r="I43" i="4"/>
  <c r="G43" i="4"/>
  <c r="A43" i="4"/>
  <c r="L42" i="4"/>
  <c r="K42" i="4"/>
  <c r="I42" i="4"/>
  <c r="G42" i="4"/>
  <c r="A42" i="4"/>
  <c r="L41" i="4"/>
  <c r="K41" i="4"/>
  <c r="I41" i="4"/>
  <c r="G41" i="4"/>
  <c r="A41" i="4"/>
  <c r="L40" i="4"/>
  <c r="K40" i="4"/>
  <c r="I40" i="4"/>
  <c r="G40" i="4"/>
  <c r="A40" i="4"/>
  <c r="L39" i="4"/>
  <c r="K39" i="4"/>
  <c r="I39" i="4"/>
  <c r="G39" i="4"/>
  <c r="L34" i="4"/>
  <c r="K34" i="4"/>
  <c r="I34" i="4"/>
  <c r="G34" i="4"/>
  <c r="A34" i="4"/>
  <c r="L33" i="4"/>
  <c r="K33" i="4"/>
  <c r="I33" i="4"/>
  <c r="G33" i="4"/>
  <c r="A33" i="4"/>
  <c r="L32" i="4"/>
  <c r="K32" i="4"/>
  <c r="I32" i="4"/>
  <c r="G32" i="4"/>
  <c r="A32" i="4"/>
  <c r="L31" i="4"/>
  <c r="K31" i="4"/>
  <c r="I31" i="4"/>
  <c r="G31" i="4"/>
  <c r="A31" i="4"/>
  <c r="L30" i="4"/>
  <c r="K30" i="4"/>
  <c r="I30" i="4"/>
  <c r="G30" i="4"/>
  <c r="A30" i="4"/>
  <c r="L29" i="4"/>
  <c r="K29" i="4"/>
  <c r="I29" i="4"/>
  <c r="G29" i="4"/>
  <c r="A29" i="4"/>
  <c r="L28" i="4"/>
  <c r="K28" i="4"/>
  <c r="I28" i="4"/>
  <c r="G28" i="4"/>
  <c r="A28" i="4"/>
  <c r="L27" i="4"/>
  <c r="K27" i="4"/>
  <c r="I27" i="4"/>
  <c r="G27" i="4"/>
  <c r="A27" i="4"/>
  <c r="L26" i="4"/>
  <c r="K26" i="4"/>
  <c r="I26" i="4"/>
  <c r="G26" i="4"/>
  <c r="A26" i="4"/>
  <c r="L25" i="4"/>
  <c r="K25" i="4"/>
  <c r="I25" i="4"/>
  <c r="G25" i="4"/>
  <c r="A25" i="4"/>
  <c r="L24" i="4"/>
  <c r="K24" i="4"/>
  <c r="I24" i="4"/>
  <c r="G24" i="4"/>
  <c r="A24" i="4"/>
  <c r="L23" i="4"/>
  <c r="K23" i="4"/>
  <c r="I23" i="4"/>
  <c r="G23" i="4"/>
  <c r="A23" i="4"/>
  <c r="L22" i="4"/>
  <c r="K22" i="4"/>
  <c r="I22" i="4"/>
  <c r="G22" i="4"/>
  <c r="A22" i="4"/>
  <c r="L21" i="4"/>
  <c r="K21" i="4"/>
  <c r="I21" i="4"/>
  <c r="G21" i="4"/>
  <c r="A21" i="4"/>
  <c r="L20" i="4"/>
  <c r="K20" i="4"/>
  <c r="I20" i="4"/>
  <c r="G20" i="4"/>
  <c r="A20" i="4"/>
  <c r="L19" i="4"/>
  <c r="K19" i="4"/>
  <c r="I19" i="4"/>
  <c r="G19" i="4"/>
  <c r="A19" i="4"/>
  <c r="L18" i="4"/>
  <c r="K18" i="4"/>
  <c r="I18" i="4"/>
  <c r="G18" i="4"/>
  <c r="A18" i="4"/>
  <c r="L17" i="4"/>
  <c r="K17" i="4"/>
  <c r="I17" i="4"/>
  <c r="G17" i="4"/>
  <c r="A17" i="4"/>
  <c r="L16" i="4"/>
  <c r="K16" i="4"/>
  <c r="I16" i="4"/>
  <c r="G16" i="4"/>
  <c r="A16" i="4"/>
  <c r="L15" i="4"/>
  <c r="K15" i="4"/>
  <c r="I15" i="4"/>
  <c r="G15" i="4"/>
  <c r="A15" i="4"/>
  <c r="L14" i="4"/>
  <c r="K14" i="4"/>
  <c r="I14" i="4"/>
  <c r="G14" i="4"/>
  <c r="A14" i="4"/>
  <c r="L13" i="4"/>
  <c r="K13" i="4"/>
  <c r="I13" i="4"/>
  <c r="G13" i="4"/>
  <c r="A13" i="4"/>
  <c r="L12" i="4"/>
  <c r="K12" i="4"/>
  <c r="I12" i="4"/>
  <c r="G12" i="4"/>
  <c r="A12" i="4"/>
  <c r="L11" i="4"/>
  <c r="K11" i="4"/>
  <c r="I11" i="4"/>
  <c r="G11" i="4"/>
  <c r="A11" i="4"/>
  <c r="L10" i="4"/>
  <c r="K10" i="4"/>
  <c r="I10" i="4"/>
  <c r="G10" i="4"/>
  <c r="A10" i="4"/>
  <c r="L9" i="4"/>
  <c r="K9" i="4"/>
  <c r="I9" i="4"/>
  <c r="G9" i="4"/>
  <c r="A9" i="4"/>
  <c r="L8" i="4"/>
  <c r="K8" i="4"/>
  <c r="I8" i="4"/>
  <c r="G8" i="4"/>
  <c r="A8" i="4"/>
  <c r="L7" i="4"/>
  <c r="K7" i="4"/>
  <c r="I7" i="4"/>
  <c r="G7" i="4"/>
  <c r="A7" i="4"/>
  <c r="L6" i="4"/>
  <c r="K6" i="4"/>
  <c r="I6" i="4"/>
  <c r="G6" i="4"/>
  <c r="A6" i="4"/>
  <c r="L5" i="4"/>
  <c r="K5" i="4"/>
  <c r="I5" i="4"/>
  <c r="G5" i="4"/>
</calcChain>
</file>

<file path=xl/sharedStrings.xml><?xml version="1.0" encoding="utf-8"?>
<sst xmlns="http://schemas.openxmlformats.org/spreadsheetml/2006/main" count="232" uniqueCount="161">
  <si>
    <t>ANON-494272502</t>
  </si>
  <si>
    <t>Received Date</t>
  </si>
  <si>
    <t>https://oxt.me/entity/tiid/494272502</t>
  </si>
  <si>
    <t>https://old.reddit.com/r/Bitcoin/comments/69duq9/50_bounty_for_anybody_recovering_445_btc_stolen/</t>
  </si>
  <si>
    <t>Outgoint Tx Data</t>
  </si>
  <si>
    <t>WITHDRAWAL TO</t>
  </si>
  <si>
    <t>Cluster ID</t>
  </si>
  <si>
    <t>DATE</t>
  </si>
  <si>
    <t>Block Height</t>
  </si>
  <si>
    <t>Received Volume (BTC)</t>
  </si>
  <si>
    <t>Received TxID</t>
  </si>
  <si>
    <t>Sent Date</t>
  </si>
  <si>
    <t>Sent Volume (BTC)</t>
  </si>
  <si>
    <t>Spend TxID</t>
  </si>
  <si>
    <t xml:space="preserve">16a2pR6UDyeqv1ArQ8hGXJgqVCWfoqbdUr </t>
  </si>
  <si>
    <t>None</t>
  </si>
  <si>
    <t>2f9bfc5f23b609f312faa60902022d6583136cc8e8a0aecf5213b41964963881</t>
  </si>
  <si>
    <t>f1609d3925f1ec5cce45d293cd12b4d414c481c141345e9ea3e8933ba83cb7f3</t>
  </si>
  <si>
    <t>17MtkE39Ms9gcZBdAWS6QQCyd7qrKdVdzo</t>
  </si>
  <si>
    <t>ANON-1123301568</t>
  </si>
  <si>
    <t>0ee938c7566023b3c1abff64c8462f0f6f2b3edc562f9a6ce57d276f07bb084a</t>
  </si>
  <si>
    <t>https://old.reddit.com/r/Bitcoin/comments/69duq9/50_bounty_for_anybody_recovering_445_btc_stolen/dh67avn/</t>
  </si>
  <si>
    <t>99961901f8cac8c5dc51c8b69c777bd7bb7da38654729c20b8be50f3480d551f</t>
  </si>
  <si>
    <t>b84044b23409867efe8e23e8e439e90ccd2fa3d6fc58b5d0e969d2b12f2e4832</t>
  </si>
  <si>
    <t>4d6e8ae529c5ad565f045ec67e8b898480b39cc16842a4ab514f6a48f6332e70</t>
  </si>
  <si>
    <t>136d7c862267204c13fec539a89c7b9b44a92538567e1ebbce7fc9dd04c5a7f0</t>
  </si>
  <si>
    <t>LANGUAGE EXAMPLE</t>
  </si>
  <si>
    <t>https://thecharlatan.github.io/COLDCARD-Supply-Chain/</t>
  </si>
  <si>
    <t>1KNgyBny6S5sA9fxU8QJC3bLFHdDAKAabU</t>
  </si>
  <si>
    <t>12RrvE59LUgcRdgE5W4iPpjcr66GtW6YgV</t>
  </si>
  <si>
    <t>1EMChJbxPW7vTLyaTh3TBVMm9i8BUPFA1i</t>
  </si>
  <si>
    <t>Funds Sourced from:</t>
  </si>
  <si>
    <t>Reused In Peel Chains</t>
  </si>
  <si>
    <t xml:space="preserve">16N3u4KgQWR8zJFwJihFu29d63TcRKaouT </t>
  </si>
  <si>
    <t>PEEL SEQENCE</t>
  </si>
  <si>
    <t>Block Timestamp</t>
  </si>
  <si>
    <t>MIX TxID</t>
  </si>
  <si>
    <t>ORIGINAL MIX ANONSET</t>
  </si>
  <si>
    <t>ANONSET OUTPUTS SENT TO FUTURE MIX WITH UNMIXED CHANGE</t>
  </si>
  <si>
    <t>BACKWARDS ADJUSTED ANONSET ATTACK</t>
  </si>
  <si>
    <t>MIX OUTPUT DENOMINATION</t>
  </si>
  <si>
    <t>CHANGE AMOUNT (BEFORE FEES)</t>
  </si>
  <si>
    <t>ACTUAL CHANGE OUTPUT</t>
  </si>
  <si>
    <t>Fees Paid (BTC)</t>
  </si>
  <si>
    <t>Maker or Taker?</t>
  </si>
  <si>
    <t>Transfer from Theft Withdrawals</t>
  </si>
  <si>
    <t>926aa23c7ed5c756e5d1ea1cac12d898c4a9dfdd79cbd561ad0a22e7e0e55396</t>
  </si>
  <si>
    <t>ab1e604cd959cc94b89ab02b691fe7d727d30637284e5e82908fb28b8db378f4</t>
  </si>
  <si>
    <t xml:space="preserve">17uer1azQKuHfVZXu1P3J3hW3PxjEiiEKe </t>
  </si>
  <si>
    <t xml:space="preserve">1CGaFyCNy1gSnMDSMjJvvofZiPT1RWng9b </t>
  </si>
  <si>
    <t xml:space="preserve">16vBEuZD54NzqnnSStPYxFF2aktGhhuaf1 </t>
  </si>
  <si>
    <t>16f43cd95624afd4397d6e3f4f4a630e9f139dcdf62eec7e81cfbd56644ef628</t>
  </si>
  <si>
    <t>Poloniex</t>
  </si>
  <si>
    <t>d1a91ab3f1be2c445a8b043b3b4124c325fef3225f0309b71718f1518403ed1f</t>
  </si>
  <si>
    <t>fd2dcdb8142e6d5626cbe0e6040f0b24e9c1469cae13bc7068ac1933b4e74717</t>
  </si>
  <si>
    <t>37c6429dcc5288e219039506e62dd99c5a7742582b324d19d34ee3e5573841a1</t>
  </si>
  <si>
    <t>3a27ecdd9886995825dc6aec4f4d9fe14f4a09a3c0ff79a600a3dbab3fcce43d</t>
  </si>
  <si>
    <t>79987e77681d805fc9749df19b3cb19d93337d1a304f3f99b0c972bc36a94a36</t>
  </si>
  <si>
    <t>402d6d0870e654861d7859677af7984b041f89a4524bdd622ab2d95c006f6efd</t>
  </si>
  <si>
    <t>03f87ca25763723e7cb0a4814a6f2493ec5aa615f98753497a5545eb3b9bbade</t>
  </si>
  <si>
    <t>45b8c98ff7623106ccd9e74f81d906c9fcbf7fae20917cf81a4f34d68f3168cd</t>
  </si>
  <si>
    <t>aac3492aa0ee05f2321c71f9a4ea91ac4281dcdca30070dd82a42df5da88ae38</t>
  </si>
  <si>
    <t>12deae6003d48f0eee88b408b371b422003a4bfceb1385643af4a54d4f594d94</t>
  </si>
  <si>
    <t>fbe8ee78b7e047bc2f6e6088d3a1a78db072ec22e6287e3a43b4c3171aa61e88</t>
  </si>
  <si>
    <t>d090e79d76ecb4c2c49887428590e117e7a3ef3fe7721024e5b65d14397b163a</t>
  </si>
  <si>
    <t>2dc4e88685269795aafe7459087ab613878ce7d857dd35760eefeb9caf21371b</t>
  </si>
  <si>
    <t>6d25a7735973d8e02a5b857a0d125c53c608ea0f640b6e075ec0a6080c1177da</t>
  </si>
  <si>
    <t>fc92b77b8fe0bfb2b5a518e9c85e7f5b17caa238c58864214e30237a5ebaab4f</t>
  </si>
  <si>
    <t>11dfc7a04b81d775ef7397a93c5c5c028a0a6652909798baae8e9d685122b211</t>
  </si>
  <si>
    <t>708127176a9aa9af14941f1d4bdae54466c4ac0f738f0b48c3270d049abd36eb</t>
  </si>
  <si>
    <t>7d5d455a576db2e54996c95fb819bf35f48dea811ea121ad9e9188917ee08719</t>
  </si>
  <si>
    <t>206c5fc38ee8c77956f6379ec6f63e3034396ef48d622fc3704d05f2c022581e</t>
  </si>
  <si>
    <t>32f4d21e308abeace60589c7aab5b14266c28efb4b9ef564c9b72cec6498d52c</t>
  </si>
  <si>
    <t>1ca73e2d910a6ec161dd35c07dde05d8f72b187fe329fe265f1c8ec0832e63f7</t>
  </si>
  <si>
    <t>52d2306c692d3ecb04b7b19301214dd05d48cbd998cd8535a877e4535a74a4ac</t>
  </si>
  <si>
    <t>5461b9546e48b0a1cc6ddec067699c3dae4295345e2728feb9ce0180dea77de9</t>
  </si>
  <si>
    <t>792d25a986f6e214b342cfd030d4ee9abd6c8c769a1f92969349b959bc0747fd</t>
  </si>
  <si>
    <t>a6f17f7c9bbacdbf513fd9dc1e7f84b2eef4f8d05c921b85eaaf5892a21f6ad5</t>
  </si>
  <si>
    <t>5aa5360a968f0143d3abd442d0e82dfbdb2a50882a38660f01a82798cec0f61c</t>
  </si>
  <si>
    <t>07a4a6f939622b470ef00629b6c91eb89093efb53436338b7bb0ffa6fbf41647</t>
  </si>
  <si>
    <t>b69fef684b49d04aba0dba6c8d95e48d8054c6e39be50b27f46e87d5070ea88a</t>
  </si>
  <si>
    <t>ade5e982f7ee8287db9b480a63fbeba188811354455a0b8ad93da38c7f8e1f91</t>
  </si>
  <si>
    <t>a827f1c32ea2fd2719dc078c3028453aa05ed4894841c9e30a446972c0fcc9d1</t>
  </si>
  <si>
    <t>5be0fe83ad37c3688e800fa88d3d14dd572a17ab992035f2f827799e1fdcdafc</t>
  </si>
  <si>
    <t>Transfer from Theft Withdrawal</t>
  </si>
  <si>
    <t>49b5f5f67959511a8b48398b4ad0f59a8717652e11ffa36b4ebd4def211fca96</t>
  </si>
  <si>
    <t>3c4f4d3b959700fdbf192e7e9442768d2e3a318fce3e1dbf5bf976b7755a4246</t>
  </si>
  <si>
    <t>842d5bc9ad7cd26de3a3e6a3bc27d0a21987041a0cb24e29adcebdb32241b773</t>
  </si>
  <si>
    <t>58198f322792a55d327842af785edf001e1cc9cb79367166ff1e14a046b4a355</t>
  </si>
  <si>
    <t>032eade8fe385032a7ed4ce9784bda2aa1f8b7ca5817299ecd2ea30837a93eec</t>
  </si>
  <si>
    <t>13707a1afee9fb90dedef3d2ec297d5c2f795241fa63798a94c403cb911bd641</t>
  </si>
  <si>
    <t>58d83936da9b4af25fd23da47deb310026fc8d445987c9eb36503aab91529beb</t>
  </si>
  <si>
    <t>36cff35e00d6e4ab1e2858d9e722c1ba53519fd4419fa83840b33ce965ac4b99</t>
  </si>
  <si>
    <t>Merge 30 and 9</t>
  </si>
  <si>
    <t>a85b33c9f70847d66d29f12916060ef7f57818afe847344db80e39a5812ba3dc</t>
  </si>
  <si>
    <t>POSTMIX TxID</t>
  </si>
  <si>
    <t>BLOCK HEIGHT</t>
  </si>
  <si>
    <t>POSTMIX VOLUME</t>
  </si>
  <si>
    <t>756c660edb4421df42ce31c26444845f5615f9c65047210e8171763e436625f9</t>
  </si>
  <si>
    <t>a910e1f4394df33ad4facf58e2909e2703ea17a4d881f866cfd3b803f9606aeb</t>
  </si>
  <si>
    <t>4a2053705f24431ee2df6022ad5a3b45291375cce6689d8f0199fb663762cff4</t>
  </si>
  <si>
    <t>Peel to Polo, Coinbase</t>
  </si>
  <si>
    <t>13M2aBStru4LDoUGtqKbpvo3hdF4B8Rg8F via 9cd828acc687cef0c218846c75f71ce563649cb3ce01e9b0ea78579bb8a6beac</t>
  </si>
  <si>
    <t>REGIME AVERAGE DENOMINATION</t>
  </si>
  <si>
    <t>PREVIOUSLY SEEN MIX OUTPUTS</t>
  </si>
  <si>
    <t>BLOCK TIMESTAMP</t>
  </si>
  <si>
    <t>PostMix Spending TxID</t>
  </si>
  <si>
    <t>Noteworthy Destination</t>
  </si>
  <si>
    <t>Label</t>
  </si>
  <si>
    <t>Destination Address</t>
  </si>
  <si>
    <t>Destination Spend TxID</t>
  </si>
  <si>
    <t>Output Volume</t>
  </si>
  <si>
    <t>Sunday, July 30, 2017 01:26:27 PM</t>
  </si>
  <si>
    <t>Thursday, December 28, 2017 01:41:13 AM</t>
  </si>
  <si>
    <t>f44d935a60fc4d01cd1986b60be3dc86360a4bb530864d3c367dff1cdd4c2d6b</t>
  </si>
  <si>
    <t>Thursday, December 14, 2017 10:29:24 PM</t>
  </si>
  <si>
    <t>cbdf880ab007d84450e9b767e59b740b33a9ceec7d0c9a0f307a012897a4af6f</t>
  </si>
  <si>
    <t>f79cae04897d9af13e7b41590fc205923f86a7e705b52c01e2877a1a3b6b06c2</t>
  </si>
  <si>
    <t>de2bb4e8d1771b8b2cabfa30bf02760c63bea4e1bfef52d11e1851d98f2fae15</t>
  </si>
  <si>
    <t>Thursday, November 30, 2017 10:55:51 AM</t>
  </si>
  <si>
    <t>Wednesday, September 13, 2017 12:44:07 PM</t>
  </si>
  <si>
    <t>ba29e5c66bc0ce15a0228d47514f1de2a5737f2eb185c30589bfd4a735d78c1f</t>
  </si>
  <si>
    <t>af5a6074f2f71d34c54686dfb498833158adc5a60aa3932797dab9deb883cb31</t>
  </si>
  <si>
    <t>-</t>
  </si>
  <si>
    <t xml:space="preserve">13bVw1hSkGAm6J9aZ9TLHEZTieZZ6AYS7s </t>
  </si>
  <si>
    <t>New Postmix Volume</t>
  </si>
  <si>
    <t>3CnyHdXK5PHytzcn7LN295iQJ51GEMrbwi</t>
  </si>
  <si>
    <t>ANON-1217566177</t>
  </si>
  <si>
    <t>cf6bdc93e12d587a2ff8f165ccb4de8972746356d583eac9605ffeaed2265683</t>
  </si>
  <si>
    <t>Wednesday, June 7, 2017 02:15:03 AM</t>
  </si>
  <si>
    <t>Friday, June 2, 2017 12:34:20 PM</t>
  </si>
  <si>
    <t>Friday, June 2, 2017 12:11:15 PM</t>
  </si>
  <si>
    <t>Friday, June 2, 2017 03:55:42 AM</t>
  </si>
  <si>
    <t>9cd828acc687cef0c218846c75f71ce563649cb3ce01e9b0ea78579bb8a6beac</t>
  </si>
  <si>
    <t>Wednesday, June 7, 2017 06:14:09 AM</t>
  </si>
  <si>
    <t xml:space="preserve">13M2aBStru4LDoUGtqKbpvo3hdF4B8Rg8F </t>
  </si>
  <si>
    <t>Coinbase</t>
  </si>
  <si>
    <t>476dab4304d2d6d4bb21efd681d6fa3464f0c4b9c2c63a85bcae8164b96fd613</t>
  </si>
  <si>
    <t xml:space="preserve">1Q5etNRa1eYcvFdqTPXKvZ4fys2oaYrzwK </t>
  </si>
  <si>
    <t>Wednesday, June 7, 2017 02:58:14 AM</t>
  </si>
  <si>
    <t>Tuesday, July 18, 2017 09:24:31 PM</t>
  </si>
  <si>
    <t>16vBEuZD54NzqnnSStPYxFF2aktGhhuaf1</t>
  </si>
  <si>
    <t>ccbdfd2ed51fd7d6c71fdb321a167d863f7f7de3ac2184cdd03180177c0a4124</t>
  </si>
  <si>
    <t>8e9d77452e835fee29ca67abe5efcccd8c818d57780d8f90f7ab1b883504765a</t>
  </si>
  <si>
    <t>f5a65040c927c95b07a8514c04d3fbf7ed2d2dbeacb428d347af448d9e8895f9</t>
  </si>
  <si>
    <t>c975570210f8d63048b45d5193c061334667dd2ebdff57ba8d9fc33995d123eb</t>
  </si>
  <si>
    <t>Wednesday, July 19, 2017 03:57:04 PM</t>
  </si>
  <si>
    <t>b248499d0e56877f9b269ac672e68995345f9608f9fdbc87920493cf73339ef1</t>
  </si>
  <si>
    <t>94bb1e8a46821c17621e0e5b204402b3d1ed2855535daf1bfc98d9a8675141dd</t>
  </si>
  <si>
    <t>d2bba64bb9892b2ad2f72db432909f0af51a57cee7fd44acc78f55237c5bdffd</t>
  </si>
  <si>
    <t>Thursday, July 20, 2017 06:22:28 AM</t>
  </si>
  <si>
    <t>85ced9601f39f05bf8d27a5755861174367facadede5e2ecde02acd89eeb8cea</t>
  </si>
  <si>
    <t>Wednesday, July 26, 2017 02:36:18 PM</t>
  </si>
  <si>
    <t>4bb361b328c29f471a884e3a93d8854809aca0168be1c5493d386faac227d4b0</t>
  </si>
  <si>
    <t>Sunday, May 7, 2017 05:16:33 PM</t>
  </si>
  <si>
    <t>Source Mix TxID #1</t>
  </si>
  <si>
    <t>Source Mix TxID #2</t>
  </si>
  <si>
    <t>Source Mix TxID #3</t>
  </si>
  <si>
    <t>POSTMIX TxIDs</t>
  </si>
  <si>
    <t>TOTAL</t>
  </si>
  <si>
    <t>WEAKEST LINKS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</si>
</sst>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6" formatCode="d\-mmm\-yy"/>
    <numFmt numFmtId="167" formatCode="dddd\,\ mmmm\ d\,\ yyyy\ h:mm:ss\ AM/PM"/>
    <numFmt numFmtId="168" formatCode="0.00000"/>
    <numFmt numFmtId="169" formatCode="0.0000000"/>
    <numFmt numFmtId="170" formatCode="\(\)"/>
    <numFmt numFmtId="171" formatCode="0.0"/>
  </numFmts>
  <fonts count="13" x14ac:knownFonts="1">
    <font>
      <sz val="10"/>
      <color rgb="FF000000"/>
      <name val="Arial"/>
    </font>
    <font>
      <b/>
      <sz val="10"/>
      <color theme="1"/>
      <name val="Arial"/>
      <family val="2"/>
      <scheme val="major"/>
    </font>
    <font>
      <sz val="10"/>
      <color rgb="FF000000"/>
      <name val="Arial"/>
      <family val="2"/>
      <scheme val="major"/>
    </font>
    <font>
      <sz val="10"/>
      <color theme="1"/>
      <name val="Arial"/>
      <family val="2"/>
      <scheme val="major"/>
    </font>
    <font>
      <u/>
      <sz val="10"/>
      <color rgb="FF1155CC"/>
      <name val="Arial"/>
      <family val="2"/>
      <scheme val="major"/>
    </font>
    <font>
      <u/>
      <sz val="10"/>
      <color rgb="FF0000FF"/>
      <name val="Arial"/>
      <family val="2"/>
      <scheme val="major"/>
    </font>
    <font>
      <b/>
      <sz val="10"/>
      <name val="Arial"/>
      <family val="2"/>
      <scheme val="major"/>
    </font>
    <font>
      <b/>
      <sz val="10"/>
      <color rgb="FFFF9900"/>
      <name val="Arial"/>
      <family val="2"/>
      <scheme val="major"/>
    </font>
    <font>
      <b/>
      <sz val="10"/>
      <color rgb="FF000000"/>
      <name val="Arial"/>
      <family val="2"/>
      <scheme val="major"/>
    </font>
    <font>
      <sz val="10"/>
      <color rgb="FFFF0000"/>
      <name val="Arial"/>
      <family val="2"/>
      <scheme val="major"/>
    </font>
    <font>
      <sz val="10"/>
      <name val="Arial"/>
      <family val="2"/>
      <scheme val="major"/>
    </font>
    <font>
      <sz val="14"/>
      <color rgb="FF000000"/>
      <name val="Arial"/>
      <family val="2"/>
      <scheme val="major"/>
    </font>
    <font>
      <b/>
      <sz val="10"/>
      <color rgb="FFFF0000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3F3F3"/>
        <bgColor rgb="FFF3F3F3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1" fillId="0" borderId="0" xfId="0" applyFont="1"/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5" fillId="0" borderId="0" xfId="0" applyFont="1" applyAlignment="1"/>
    <xf numFmtId="166" fontId="3" fillId="0" borderId="0" xfId="0" applyNumberFormat="1" applyFont="1" applyAlignment="1"/>
    <xf numFmtId="0" fontId="3" fillId="0" borderId="0" xfId="0" applyFont="1"/>
    <xf numFmtId="167" fontId="3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/>
    </xf>
    <xf numFmtId="168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9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 wrapText="1"/>
    </xf>
    <xf numFmtId="0" fontId="8" fillId="0" borderId="0" xfId="0" applyFont="1" applyAlignment="1"/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3" fillId="0" borderId="8" xfId="0" applyFont="1" applyBorder="1" applyAlignment="1"/>
    <xf numFmtId="0" fontId="3" fillId="0" borderId="9" xfId="0" applyFont="1" applyBorder="1" applyAlignment="1">
      <alignment horizontal="center"/>
    </xf>
    <xf numFmtId="166" fontId="3" fillId="0" borderId="8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/>
    <xf numFmtId="0" fontId="3" fillId="0" borderId="11" xfId="0" applyFont="1" applyBorder="1" applyAlignment="1"/>
    <xf numFmtId="166" fontId="3" fillId="0" borderId="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/>
    <xf numFmtId="0" fontId="3" fillId="0" borderId="19" xfId="0" applyFont="1" applyBorder="1" applyAlignment="1">
      <alignment horizontal="center"/>
    </xf>
    <xf numFmtId="166" fontId="3" fillId="0" borderId="18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/>
    <xf numFmtId="0" fontId="3" fillId="0" borderId="21" xfId="0" applyFont="1" applyBorder="1" applyAlignment="1"/>
    <xf numFmtId="0" fontId="3" fillId="0" borderId="0" xfId="0" applyFont="1" applyAlignment="1">
      <alignment wrapText="1"/>
    </xf>
    <xf numFmtId="170" fontId="2" fillId="0" borderId="0" xfId="0" applyNumberFormat="1" applyFont="1" applyAlignmen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167" fontId="3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169" fontId="3" fillId="0" borderId="25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71" fontId="2" fillId="0" borderId="0" xfId="0" applyNumberFormat="1" applyFont="1" applyAlignment="1"/>
    <xf numFmtId="0" fontId="1" fillId="0" borderId="0" xfId="0" applyFont="1" applyFill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70" fontId="8" fillId="0" borderId="0" xfId="0" applyNumberFormat="1" applyFont="1" applyAlignment="1"/>
    <xf numFmtId="0" fontId="2" fillId="0" borderId="0" xfId="0" applyFont="1" applyAlignment="1"/>
    <xf numFmtId="0" fontId="2" fillId="0" borderId="0" xfId="0" applyFont="1" applyAlignment="1"/>
    <xf numFmtId="0" fontId="10" fillId="0" borderId="0" xfId="0" applyFont="1" applyAlignment="1"/>
    <xf numFmtId="49" fontId="10" fillId="0" borderId="0" xfId="0" applyNumberFormat="1" applyFont="1" applyAlignment="1"/>
    <xf numFmtId="11" fontId="2" fillId="0" borderId="0" xfId="0" applyNumberFormat="1" applyFont="1" applyAlignment="1"/>
    <xf numFmtId="0" fontId="8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0" fillId="0" borderId="2" xfId="0" applyFont="1" applyBorder="1"/>
    <xf numFmtId="0" fontId="10" fillId="0" borderId="3" xfId="0" applyFont="1" applyBorder="1"/>
    <xf numFmtId="166" fontId="3" fillId="0" borderId="12" xfId="0" applyNumberFormat="1" applyFont="1" applyBorder="1" applyAlignment="1">
      <alignment horizontal="center" vertical="center"/>
    </xf>
    <xf numFmtId="0" fontId="10" fillId="0" borderId="15" xfId="0" applyFont="1" applyBorder="1"/>
    <xf numFmtId="0" fontId="10" fillId="0" borderId="22" xfId="0" applyFont="1" applyBorder="1"/>
    <xf numFmtId="0" fontId="3" fillId="0" borderId="13" xfId="0" applyFont="1" applyBorder="1" applyAlignment="1">
      <alignment horizontal="center" vertical="center"/>
    </xf>
    <xf numFmtId="0" fontId="10" fillId="0" borderId="16" xfId="0" applyFont="1" applyBorder="1"/>
    <xf numFmtId="0" fontId="10" fillId="0" borderId="23" xfId="0" applyFont="1" applyBorder="1"/>
    <xf numFmtId="0" fontId="3" fillId="0" borderId="14" xfId="0" applyFont="1" applyBorder="1" applyAlignment="1">
      <alignment vertical="center"/>
    </xf>
    <xf numFmtId="0" fontId="10" fillId="0" borderId="17" xfId="0" applyFont="1" applyBorder="1"/>
    <xf numFmtId="0" fontId="10" fillId="0" borderId="24" xfId="0" applyFont="1" applyBorder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Fill="1" applyAlignment="1"/>
    <xf numFmtId="0" fontId="1" fillId="0" borderId="0" xfId="0" applyFont="1" applyFill="1" applyAlignment="1"/>
    <xf numFmtId="0" fontId="9" fillId="0" borderId="0" xfId="0" applyFont="1" applyFill="1"/>
    <xf numFmtId="0" fontId="3" fillId="0" borderId="0" xfId="0" applyFont="1" applyFill="1"/>
    <xf numFmtId="0" fontId="3" fillId="0" borderId="0" xfId="0" applyFont="1" applyFill="1" applyAlignment="1"/>
    <xf numFmtId="0" fontId="7" fillId="0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170" fontId="8" fillId="4" borderId="0" xfId="0" applyNumberFormat="1" applyFont="1" applyFill="1" applyAlignment="1"/>
    <xf numFmtId="171" fontId="8" fillId="4" borderId="0" xfId="0" applyNumberFormat="1" applyFont="1" applyFill="1" applyAlignment="1"/>
    <xf numFmtId="167" fontId="6" fillId="4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9" fontId="6" fillId="4" borderId="0" xfId="0" applyNumberFormat="1" applyFont="1" applyFill="1" applyAlignment="1">
      <alignment horizontal="center"/>
    </xf>
    <xf numFmtId="170" fontId="6" fillId="4" borderId="0" xfId="0" applyNumberFormat="1" applyFont="1" applyFill="1" applyAlignment="1"/>
    <xf numFmtId="171" fontId="6" fillId="4" borderId="0" xfId="0" applyNumberFormat="1" applyFont="1" applyFill="1" applyAlignment="1"/>
    <xf numFmtId="169" fontId="1" fillId="4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</cellXfs>
  <cellStyles count="1">
    <cellStyle name="Normal" xfId="0" builtinId="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9900"/>
          <bgColor rgb="FFFF9900"/>
        </patternFill>
      </fill>
    </dxf>
  </dxfs>
  <tableStyles count="0" defaultTableStyle="TableStyleMedium2" defaultPivotStyle="PivotStyleLight16"/>
  <colors>
    <mruColors>
      <color rgb="FFFC5424"/>
      <color rgb="FF34D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33618</xdr:colOff>
      <xdr:row>2</xdr:row>
      <xdr:rowOff>54348</xdr:rowOff>
    </xdr:from>
    <xdr:ext cx="9210675" cy="5324475"/>
    <xdr:pic>
      <xdr:nvPicPr>
        <xdr:cNvPr id="2" name="image4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59324" y="457760"/>
          <a:ext cx="9210675" cy="53244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61072</xdr:colOff>
      <xdr:row>30</xdr:row>
      <xdr:rowOff>30817</xdr:rowOff>
    </xdr:from>
    <xdr:ext cx="3514725" cy="819150"/>
    <xdr:pic>
      <xdr:nvPicPr>
        <xdr:cNvPr id="4" name="image1.png" title="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86778" y="6081993"/>
          <a:ext cx="3514725" cy="8191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charlatan.github.io/COLDCARD-Supply-Chain/" TargetMode="External"/><Relationship Id="rId2" Type="http://schemas.openxmlformats.org/officeDocument/2006/relationships/hyperlink" Target="https://old.reddit.com/r/Bitcoin/comments/69duq9/50_bounty_for_anybody_recovering_445_btc_stolen/dh67avn/" TargetMode="External"/><Relationship Id="rId1" Type="http://schemas.openxmlformats.org/officeDocument/2006/relationships/hyperlink" Target="https://old.reddit.com/r/Bitcoin/comments/69duq9/50_bounty_for_anybody_recovering_445_btc_stolen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oxt.me/entity/tiid/4942725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1:Q60"/>
  <sheetViews>
    <sheetView zoomScale="85" zoomScaleNormal="85" workbookViewId="0">
      <selection activeCell="T18" sqref="T18"/>
    </sheetView>
  </sheetViews>
  <sheetFormatPr defaultColWidth="14.42578125" defaultRowHeight="15.75" customHeight="1" x14ac:dyDescent="0.2"/>
  <cols>
    <col min="1" max="1" width="14.42578125" style="2"/>
    <col min="2" max="2" width="5.85546875" style="2" customWidth="1"/>
    <col min="3" max="3" width="5.5703125" style="2" customWidth="1"/>
    <col min="4" max="12" width="14.42578125" style="2"/>
    <col min="13" max="13" width="5.7109375" style="2" customWidth="1"/>
    <col min="14" max="14" width="5.85546875" style="2" customWidth="1"/>
    <col min="15" max="15" width="14.42578125" style="2"/>
    <col min="16" max="16" width="9.5703125" style="2" customWidth="1"/>
    <col min="17" max="16384" width="14.42578125" style="2"/>
  </cols>
  <sheetData>
    <row r="1" spans="2:16" x14ac:dyDescent="0.2">
      <c r="C1" s="1"/>
      <c r="E1" s="3"/>
      <c r="M1" s="1"/>
    </row>
    <row r="2" spans="2:16" x14ac:dyDescent="0.2">
      <c r="D2" s="4" t="s">
        <v>3</v>
      </c>
      <c r="N2" s="1"/>
    </row>
    <row r="3" spans="2:16" x14ac:dyDescent="0.2">
      <c r="B3" s="3"/>
      <c r="O3" s="3"/>
    </row>
    <row r="4" spans="2:16" x14ac:dyDescent="0.2">
      <c r="B4" s="3"/>
      <c r="N4" s="1"/>
    </row>
    <row r="5" spans="2:16" x14ac:dyDescent="0.2">
      <c r="O5" s="3"/>
    </row>
    <row r="6" spans="2:16" x14ac:dyDescent="0.2">
      <c r="O6" s="3"/>
    </row>
    <row r="7" spans="2:16" x14ac:dyDescent="0.2">
      <c r="N7" s="1"/>
    </row>
    <row r="8" spans="2:16" x14ac:dyDescent="0.2">
      <c r="O8" s="3"/>
    </row>
    <row r="9" spans="2:16" x14ac:dyDescent="0.2">
      <c r="N9" s="1"/>
    </row>
    <row r="10" spans="2:16" x14ac:dyDescent="0.2">
      <c r="O10" s="3"/>
    </row>
    <row r="11" spans="2:16" x14ac:dyDescent="0.2">
      <c r="O11" s="3"/>
    </row>
    <row r="13" spans="2:16" x14ac:dyDescent="0.2">
      <c r="N13" s="5"/>
    </row>
    <row r="15" spans="2:16" x14ac:dyDescent="0.2">
      <c r="O15" s="3"/>
    </row>
    <row r="16" spans="2:16" x14ac:dyDescent="0.2">
      <c r="O16" s="6"/>
      <c r="P16" s="3"/>
    </row>
    <row r="17" spans="2:16" x14ac:dyDescent="0.2">
      <c r="O17" s="7"/>
      <c r="P17" s="3"/>
    </row>
    <row r="18" spans="2:16" x14ac:dyDescent="0.2">
      <c r="O18" s="6"/>
      <c r="P18" s="3"/>
    </row>
    <row r="19" spans="2:16" x14ac:dyDescent="0.2">
      <c r="O19" s="7"/>
      <c r="P19" s="3"/>
    </row>
    <row r="20" spans="2:16" x14ac:dyDescent="0.2">
      <c r="O20" s="7"/>
      <c r="P20" s="3"/>
    </row>
    <row r="23" spans="2:16" x14ac:dyDescent="0.2">
      <c r="O23" s="1"/>
    </row>
    <row r="24" spans="2:16" x14ac:dyDescent="0.2">
      <c r="O24" s="3"/>
    </row>
    <row r="25" spans="2:16" x14ac:dyDescent="0.2">
      <c r="O25" s="3"/>
    </row>
    <row r="26" spans="2:16" x14ac:dyDescent="0.2">
      <c r="O26" s="3"/>
    </row>
    <row r="27" spans="2:16" x14ac:dyDescent="0.2">
      <c r="P27" s="3"/>
    </row>
    <row r="28" spans="2:16" x14ac:dyDescent="0.2">
      <c r="P28" s="3"/>
    </row>
    <row r="29" spans="2:16" x14ac:dyDescent="0.2">
      <c r="B29" s="1"/>
      <c r="P29" s="3"/>
    </row>
    <row r="30" spans="2:16" x14ac:dyDescent="0.2">
      <c r="C30" s="8"/>
      <c r="D30" s="4" t="s">
        <v>21</v>
      </c>
      <c r="P30" s="3"/>
    </row>
    <row r="31" spans="2:16" x14ac:dyDescent="0.2">
      <c r="P31" s="3"/>
    </row>
    <row r="32" spans="2:16" x14ac:dyDescent="0.2">
      <c r="P32" s="3"/>
    </row>
    <row r="33" spans="15:17" x14ac:dyDescent="0.2">
      <c r="O33" s="3"/>
    </row>
    <row r="34" spans="15:17" x14ac:dyDescent="0.2">
      <c r="P34" s="3"/>
    </row>
    <row r="35" spans="15:17" x14ac:dyDescent="0.2">
      <c r="P35" s="3"/>
    </row>
    <row r="36" spans="15:17" x14ac:dyDescent="0.2">
      <c r="P36" s="3"/>
    </row>
    <row r="37" spans="15:17" x14ac:dyDescent="0.2">
      <c r="P37" s="3"/>
    </row>
    <row r="38" spans="15:17" x14ac:dyDescent="0.2">
      <c r="Q38" s="3"/>
    </row>
    <row r="39" spans="15:17" x14ac:dyDescent="0.2">
      <c r="P39" s="3"/>
    </row>
    <row r="40" spans="15:17" x14ac:dyDescent="0.2">
      <c r="P40" s="3"/>
    </row>
    <row r="41" spans="15:17" x14ac:dyDescent="0.2">
      <c r="P41" s="3"/>
    </row>
    <row r="42" spans="15:17" x14ac:dyDescent="0.2">
      <c r="P42" s="3"/>
    </row>
    <row r="60" spans="4:5" x14ac:dyDescent="0.2">
      <c r="D60" s="1" t="s">
        <v>26</v>
      </c>
      <c r="E60" s="8" t="s">
        <v>27</v>
      </c>
    </row>
  </sheetData>
  <hyperlinks>
    <hyperlink ref="D2" r:id="rId1" xr:uid="{00000000-0004-0000-0000-000000000000}"/>
    <hyperlink ref="D30" r:id="rId2" xr:uid="{00000000-0004-0000-0000-000002000000}"/>
    <hyperlink ref="E60" r:id="rId3" xr:uid="{00000000-0004-0000-0000-000003000000}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1:K42"/>
  <sheetViews>
    <sheetView workbookViewId="0">
      <selection activeCell="B12" sqref="B12"/>
    </sheetView>
  </sheetViews>
  <sheetFormatPr defaultColWidth="14.42578125" defaultRowHeight="15.75" customHeight="1" x14ac:dyDescent="0.2"/>
  <cols>
    <col min="1" max="1" width="4.42578125" style="2" customWidth="1"/>
    <col min="2" max="2" width="39.140625" style="2" customWidth="1"/>
    <col min="3" max="3" width="17.28515625" style="2" customWidth="1"/>
    <col min="4" max="4" width="13.140625" style="2" customWidth="1"/>
    <col min="5" max="5" width="12.140625" style="2" customWidth="1"/>
    <col min="6" max="6" width="16.7109375" style="2" customWidth="1"/>
    <col min="7" max="7" width="65.28515625" style="2" customWidth="1"/>
    <col min="8" max="8" width="10.28515625" style="2" customWidth="1"/>
    <col min="9" max="9" width="11.28515625" style="2" customWidth="1"/>
    <col min="10" max="10" width="12.85546875" style="2" customWidth="1"/>
    <col min="11" max="11" width="65" style="2" customWidth="1"/>
    <col min="12" max="16384" width="14.42578125" style="2"/>
  </cols>
  <sheetData>
    <row r="1" spans="2:11" x14ac:dyDescent="0.2">
      <c r="D1" s="62" t="s">
        <v>1</v>
      </c>
      <c r="E1" s="63"/>
      <c r="F1" s="63"/>
      <c r="G1" s="64"/>
      <c r="H1" s="62" t="s">
        <v>4</v>
      </c>
      <c r="I1" s="63"/>
      <c r="J1" s="63"/>
      <c r="K1" s="64"/>
    </row>
    <row r="2" spans="2:11" x14ac:dyDescent="0.2">
      <c r="B2" s="21" t="s">
        <v>5</v>
      </c>
      <c r="C2" s="22" t="s">
        <v>6</v>
      </c>
      <c r="D2" s="23" t="s">
        <v>1</v>
      </c>
      <c r="E2" s="24" t="s">
        <v>8</v>
      </c>
      <c r="F2" s="24" t="s">
        <v>9</v>
      </c>
      <c r="G2" s="25" t="s">
        <v>10</v>
      </c>
      <c r="H2" s="23" t="s">
        <v>11</v>
      </c>
      <c r="I2" s="24" t="s">
        <v>8</v>
      </c>
      <c r="J2" s="24" t="s">
        <v>12</v>
      </c>
      <c r="K2" s="25" t="s">
        <v>13</v>
      </c>
    </row>
    <row r="3" spans="2:11" x14ac:dyDescent="0.2">
      <c r="B3" s="26" t="s">
        <v>14</v>
      </c>
      <c r="C3" s="27" t="s">
        <v>15</v>
      </c>
      <c r="D3" s="28">
        <v>42044</v>
      </c>
      <c r="E3" s="29">
        <v>342641</v>
      </c>
      <c r="F3" s="30">
        <v>45.868000000000002</v>
      </c>
      <c r="G3" s="31" t="s">
        <v>16</v>
      </c>
      <c r="H3" s="32">
        <v>42832</v>
      </c>
      <c r="I3" s="29">
        <v>460821</v>
      </c>
      <c r="J3" s="33">
        <v>45.868000000000002</v>
      </c>
      <c r="K3" s="31" t="s">
        <v>17</v>
      </c>
    </row>
    <row r="4" spans="2:11" x14ac:dyDescent="0.2">
      <c r="B4" s="26" t="s">
        <v>18</v>
      </c>
      <c r="C4" s="27" t="s">
        <v>19</v>
      </c>
      <c r="D4" s="28">
        <v>42044</v>
      </c>
      <c r="E4" s="29">
        <v>342641</v>
      </c>
      <c r="F4" s="30">
        <v>100</v>
      </c>
      <c r="G4" s="31" t="s">
        <v>20</v>
      </c>
      <c r="H4" s="65">
        <v>42835</v>
      </c>
      <c r="I4" s="29">
        <v>461297</v>
      </c>
      <c r="J4" s="68">
        <v>400</v>
      </c>
      <c r="K4" s="71" t="s">
        <v>25</v>
      </c>
    </row>
    <row r="5" spans="2:11" x14ac:dyDescent="0.2">
      <c r="B5" s="26" t="s">
        <v>28</v>
      </c>
      <c r="C5" s="27" t="s">
        <v>19</v>
      </c>
      <c r="D5" s="28">
        <v>42044</v>
      </c>
      <c r="E5" s="29">
        <v>342641</v>
      </c>
      <c r="F5" s="30">
        <v>100</v>
      </c>
      <c r="G5" s="31" t="s">
        <v>22</v>
      </c>
      <c r="H5" s="66"/>
      <c r="I5" s="29">
        <v>461297</v>
      </c>
      <c r="J5" s="69"/>
      <c r="K5" s="72"/>
    </row>
    <row r="6" spans="2:11" x14ac:dyDescent="0.2">
      <c r="B6" s="26" t="s">
        <v>29</v>
      </c>
      <c r="C6" s="27" t="s">
        <v>19</v>
      </c>
      <c r="D6" s="28">
        <v>42044</v>
      </c>
      <c r="E6" s="29">
        <v>342640</v>
      </c>
      <c r="F6" s="30">
        <v>100</v>
      </c>
      <c r="G6" s="31" t="s">
        <v>23</v>
      </c>
      <c r="H6" s="66"/>
      <c r="I6" s="29">
        <v>461297</v>
      </c>
      <c r="J6" s="69"/>
      <c r="K6" s="72"/>
    </row>
    <row r="7" spans="2:11" x14ac:dyDescent="0.2">
      <c r="B7" s="34" t="s">
        <v>30</v>
      </c>
      <c r="C7" s="35" t="s">
        <v>19</v>
      </c>
      <c r="D7" s="36">
        <v>42044</v>
      </c>
      <c r="E7" s="37">
        <v>342640</v>
      </c>
      <c r="F7" s="38">
        <v>100</v>
      </c>
      <c r="G7" s="39" t="s">
        <v>24</v>
      </c>
      <c r="H7" s="67"/>
      <c r="I7" s="37">
        <v>461297</v>
      </c>
      <c r="J7" s="70"/>
      <c r="K7" s="73"/>
    </row>
    <row r="9" spans="2:11" ht="15.75" customHeight="1" x14ac:dyDescent="0.2">
      <c r="B9" s="1" t="s">
        <v>31</v>
      </c>
    </row>
    <row r="10" spans="2:11" ht="15.75" customHeight="1" x14ac:dyDescent="0.2">
      <c r="B10" s="3" t="s">
        <v>0</v>
      </c>
    </row>
    <row r="11" spans="2:11" ht="15.75" customHeight="1" x14ac:dyDescent="0.2">
      <c r="B11" s="4" t="s">
        <v>2</v>
      </c>
    </row>
    <row r="12" spans="2:11" ht="15.75" customHeight="1" x14ac:dyDescent="0.2">
      <c r="B12" s="3"/>
    </row>
    <row r="14" spans="2:11" x14ac:dyDescent="0.2">
      <c r="B14" s="3"/>
    </row>
    <row r="15" spans="2:11" x14ac:dyDescent="0.2">
      <c r="B15" s="3"/>
    </row>
    <row r="23" spans="3:11" x14ac:dyDescent="0.2">
      <c r="C23" s="1"/>
      <c r="D23" s="1"/>
      <c r="E23" s="1"/>
      <c r="F23" s="1"/>
      <c r="G23" s="1"/>
      <c r="H23" s="1"/>
      <c r="I23" s="1"/>
      <c r="J23" s="1"/>
    </row>
    <row r="24" spans="3:11" x14ac:dyDescent="0.2">
      <c r="C24" s="1"/>
      <c r="D24" s="1"/>
      <c r="E24" s="1"/>
      <c r="F24" s="1"/>
      <c r="G24" s="1"/>
      <c r="H24" s="1"/>
      <c r="I24" s="1"/>
      <c r="J24" s="1"/>
    </row>
    <row r="25" spans="3:11" x14ac:dyDescent="0.2">
      <c r="C25" s="9"/>
    </row>
    <row r="26" spans="3:11" x14ac:dyDescent="0.2">
      <c r="C26" s="9"/>
    </row>
    <row r="27" spans="3:11" x14ac:dyDescent="0.2">
      <c r="C27" s="9"/>
    </row>
    <row r="28" spans="3:11" x14ac:dyDescent="0.2">
      <c r="C28" s="9"/>
    </row>
    <row r="29" spans="3:11" x14ac:dyDescent="0.2">
      <c r="C29" s="9"/>
      <c r="I29" s="40"/>
      <c r="K29" s="19"/>
    </row>
    <row r="41" spans="2:2" x14ac:dyDescent="0.2">
      <c r="B41" s="3" t="s">
        <v>32</v>
      </c>
    </row>
    <row r="42" spans="2:2" x14ac:dyDescent="0.2">
      <c r="B42" s="3" t="s">
        <v>33</v>
      </c>
    </row>
  </sheetData>
  <mergeCells count="5">
    <mergeCell ref="D1:G1"/>
    <mergeCell ref="H1:K1"/>
    <mergeCell ref="H4:H7"/>
    <mergeCell ref="J4:J7"/>
    <mergeCell ref="K4:K7"/>
  </mergeCells>
  <hyperlinks>
    <hyperlink ref="B11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G79"/>
  <sheetViews>
    <sheetView zoomScale="85" zoomScaleNormal="85" workbookViewId="0">
      <selection activeCell="H10" sqref="H10"/>
    </sheetView>
  </sheetViews>
  <sheetFormatPr defaultColWidth="14.42578125" defaultRowHeight="15.75" customHeight="1" x14ac:dyDescent="0.2"/>
  <cols>
    <col min="1" max="1" width="20" style="2" customWidth="1"/>
    <col min="2" max="2" width="8.28515625" style="2" customWidth="1"/>
    <col min="3" max="3" width="33.28515625" style="2" customWidth="1"/>
    <col min="4" max="4" width="66.140625" style="2" customWidth="1"/>
    <col min="5" max="5" width="10.42578125" style="2" customWidth="1"/>
    <col min="6" max="6" width="25.28515625" style="2" customWidth="1"/>
    <col min="7" max="7" width="19.42578125" style="2" customWidth="1"/>
    <col min="8" max="9" width="15.85546875" style="2" customWidth="1"/>
    <col min="10" max="10" width="14.85546875" style="2" customWidth="1"/>
    <col min="11" max="11" width="35.5703125" style="2" customWidth="1"/>
    <col min="12" max="14" width="12.42578125" style="2" customWidth="1"/>
    <col min="15" max="15" width="16.28515625" style="2" customWidth="1"/>
    <col min="16" max="16" width="14.42578125" style="42"/>
    <col min="17" max="17" width="7.85546875" style="2" customWidth="1"/>
    <col min="18" max="18" width="14.42578125" style="2"/>
    <col min="19" max="19" width="16.140625" style="2" customWidth="1"/>
    <col min="20" max="16384" width="14.42578125" style="2"/>
  </cols>
  <sheetData>
    <row r="1" spans="1:33" ht="12.75" x14ac:dyDescent="0.2">
      <c r="A1" s="6"/>
      <c r="B1" s="6"/>
      <c r="C1" s="11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43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2.75" x14ac:dyDescent="0.2">
      <c r="A2" s="6"/>
      <c r="B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43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38.25" x14ac:dyDescent="0.2">
      <c r="A3" s="12" t="s">
        <v>34</v>
      </c>
      <c r="B3" s="12" t="s">
        <v>8</v>
      </c>
      <c r="C3" s="12" t="s">
        <v>35</v>
      </c>
      <c r="D3" s="12" t="s">
        <v>36</v>
      </c>
      <c r="E3" s="12" t="s">
        <v>37</v>
      </c>
      <c r="F3" s="12" t="s">
        <v>104</v>
      </c>
      <c r="G3" s="12" t="s">
        <v>39</v>
      </c>
      <c r="H3" s="12" t="s">
        <v>40</v>
      </c>
      <c r="I3" s="12" t="s">
        <v>41</v>
      </c>
      <c r="J3" s="12" t="s">
        <v>42</v>
      </c>
      <c r="K3" s="12" t="s">
        <v>43</v>
      </c>
      <c r="L3" s="12" t="s">
        <v>44</v>
      </c>
      <c r="M3" s="12"/>
      <c r="N3" s="12"/>
      <c r="O3" s="12" t="s">
        <v>103</v>
      </c>
    </row>
    <row r="4" spans="1:33" ht="12.75" x14ac:dyDescent="0.2">
      <c r="A4" s="6">
        <v>0</v>
      </c>
      <c r="B4" s="6">
        <v>461297</v>
      </c>
      <c r="C4" s="11">
        <v>42835.776053240741</v>
      </c>
      <c r="D4" s="6" t="s">
        <v>25</v>
      </c>
      <c r="E4" s="75" t="s">
        <v>45</v>
      </c>
      <c r="F4" s="74"/>
      <c r="G4" s="74"/>
      <c r="H4" s="74"/>
      <c r="I4" s="74"/>
      <c r="J4" s="74"/>
      <c r="K4" s="74"/>
      <c r="L4" s="74"/>
      <c r="N4" s="41" t="str">
        <f>"TxID ("&amp;LEFT(D4,5)&amp;"...)"</f>
        <v>TxID (136d7...)</v>
      </c>
    </row>
    <row r="5" spans="1:33" ht="12.75" x14ac:dyDescent="0.2">
      <c r="A5" s="6">
        <v>1</v>
      </c>
      <c r="B5" s="6">
        <v>461444</v>
      </c>
      <c r="C5" s="11">
        <v>42836.655972222223</v>
      </c>
      <c r="D5" s="6" t="s">
        <v>46</v>
      </c>
      <c r="E5" s="6">
        <v>8</v>
      </c>
      <c r="F5" s="6">
        <v>0</v>
      </c>
      <c r="G5" s="50">
        <f t="shared" ref="G5:G34" si="0">E5-F5</f>
        <v>8</v>
      </c>
      <c r="H5" s="6">
        <v>1.1861661999999999</v>
      </c>
      <c r="I5" s="14">
        <f>399.99895584-H5</f>
        <v>398.81278964000001</v>
      </c>
      <c r="J5" s="15">
        <v>398.81284794999999</v>
      </c>
      <c r="K5" s="16">
        <f t="shared" ref="K5:K34" si="1">I5-J5</f>
        <v>-5.8309999985795002E-5</v>
      </c>
      <c r="L5" s="6" t="str">
        <f t="shared" ref="L5:L34" si="2">IF(K5&gt;0,"TAKER","MAKER")</f>
        <v>MAKER</v>
      </c>
      <c r="M5" s="6"/>
      <c r="N5" s="41" t="str">
        <f t="shared" ref="N5:N34" si="3">"TxID ("&amp;LEFT(D5,5)&amp;"...)"</f>
        <v>TxID (926aa...)</v>
      </c>
      <c r="O5" s="49">
        <f>AVERAGE($H$5:$H$15)</f>
        <v>5.9072813709090903</v>
      </c>
    </row>
    <row r="6" spans="1:33" ht="12.75" x14ac:dyDescent="0.2">
      <c r="A6" s="6">
        <f t="shared" ref="A6:A34" si="4">A5+1</f>
        <v>2</v>
      </c>
      <c r="B6" s="6">
        <v>461493</v>
      </c>
      <c r="C6" s="11">
        <v>42836.935856481483</v>
      </c>
      <c r="D6" s="6" t="s">
        <v>54</v>
      </c>
      <c r="E6" s="6">
        <v>5</v>
      </c>
      <c r="F6" s="6">
        <v>0</v>
      </c>
      <c r="G6" s="50">
        <f t="shared" si="0"/>
        <v>5</v>
      </c>
      <c r="H6" s="6">
        <v>4.8139931699999998</v>
      </c>
      <c r="I6" s="6">
        <f t="shared" ref="I6:I34" si="5">J5-H6</f>
        <v>393.99885477999999</v>
      </c>
      <c r="J6" s="15">
        <v>393.99909448</v>
      </c>
      <c r="K6" s="16">
        <f t="shared" si="1"/>
        <v>-2.397000000087246E-4</v>
      </c>
      <c r="L6" s="6" t="str">
        <f t="shared" si="2"/>
        <v>MAKER</v>
      </c>
      <c r="M6" s="6"/>
      <c r="N6" s="41" t="str">
        <f t="shared" si="3"/>
        <v>TxID (fd2dc...)</v>
      </c>
      <c r="O6" s="49">
        <f t="shared" ref="O6:O15" si="6">AVERAGE($H$5:$H$15)</f>
        <v>5.9072813709090903</v>
      </c>
    </row>
    <row r="7" spans="1:33" ht="12.75" x14ac:dyDescent="0.2">
      <c r="A7" s="6">
        <f t="shared" si="4"/>
        <v>3</v>
      </c>
      <c r="B7" s="6">
        <v>461535</v>
      </c>
      <c r="C7" s="11">
        <v>42837.245104166665</v>
      </c>
      <c r="D7" s="6" t="s">
        <v>55</v>
      </c>
      <c r="E7" s="6">
        <v>4</v>
      </c>
      <c r="F7" s="6">
        <v>0</v>
      </c>
      <c r="G7" s="50">
        <f t="shared" si="0"/>
        <v>4</v>
      </c>
      <c r="H7" s="6">
        <v>4.1761822500000001</v>
      </c>
      <c r="I7" s="6">
        <f t="shared" si="5"/>
        <v>389.82291222999999</v>
      </c>
      <c r="J7" s="15">
        <v>389.82353766</v>
      </c>
      <c r="K7" s="16">
        <f t="shared" si="1"/>
        <v>-6.2543000001369364E-4</v>
      </c>
      <c r="L7" s="6" t="str">
        <f t="shared" si="2"/>
        <v>MAKER</v>
      </c>
      <c r="M7" s="6"/>
      <c r="N7" s="41" t="str">
        <f t="shared" si="3"/>
        <v>TxID (37c64...)</v>
      </c>
      <c r="O7" s="49">
        <f t="shared" si="6"/>
        <v>5.9072813709090903</v>
      </c>
    </row>
    <row r="8" spans="1:33" ht="12.75" x14ac:dyDescent="0.2">
      <c r="A8" s="6">
        <f t="shared" si="4"/>
        <v>4</v>
      </c>
      <c r="B8" s="6">
        <v>461539</v>
      </c>
      <c r="C8" s="11">
        <v>42837.260127314818</v>
      </c>
      <c r="D8" s="6" t="s">
        <v>56</v>
      </c>
      <c r="E8" s="6">
        <v>4</v>
      </c>
      <c r="F8" s="6">
        <v>0</v>
      </c>
      <c r="G8" s="50">
        <f t="shared" si="0"/>
        <v>4</v>
      </c>
      <c r="H8" s="6">
        <v>5.2240062900000002</v>
      </c>
      <c r="I8" s="6">
        <f t="shared" si="5"/>
        <v>384.59953137000002</v>
      </c>
      <c r="J8" s="15">
        <v>384.60031397</v>
      </c>
      <c r="K8" s="16">
        <f t="shared" si="1"/>
        <v>-7.8259999997953855E-4</v>
      </c>
      <c r="L8" s="6" t="str">
        <f t="shared" si="2"/>
        <v>MAKER</v>
      </c>
      <c r="M8" s="6"/>
      <c r="N8" s="41" t="str">
        <f t="shared" si="3"/>
        <v>TxID (3a27e...)</v>
      </c>
      <c r="O8" s="49">
        <f t="shared" si="6"/>
        <v>5.9072813709090903</v>
      </c>
    </row>
    <row r="9" spans="1:33" ht="12.75" x14ac:dyDescent="0.2">
      <c r="A9" s="6">
        <f t="shared" si="4"/>
        <v>5</v>
      </c>
      <c r="B9" s="6">
        <v>461558</v>
      </c>
      <c r="C9" s="11">
        <v>42837.359895833331</v>
      </c>
      <c r="D9" s="6" t="s">
        <v>58</v>
      </c>
      <c r="E9" s="6">
        <v>5</v>
      </c>
      <c r="F9" s="6">
        <v>1</v>
      </c>
      <c r="G9" s="50">
        <f t="shared" si="0"/>
        <v>4</v>
      </c>
      <c r="H9" s="6">
        <v>5.3935487100000001</v>
      </c>
      <c r="I9" s="6">
        <f t="shared" si="5"/>
        <v>379.20676526</v>
      </c>
      <c r="J9" s="15">
        <v>379.20757329000003</v>
      </c>
      <c r="K9" s="16">
        <f t="shared" si="1"/>
        <v>-8.0803000003015768E-4</v>
      </c>
      <c r="L9" s="6" t="str">
        <f t="shared" si="2"/>
        <v>MAKER</v>
      </c>
      <c r="M9" s="6"/>
      <c r="N9" s="41" t="str">
        <f t="shared" si="3"/>
        <v>TxID (402d6...)</v>
      </c>
      <c r="O9" s="49">
        <f t="shared" si="6"/>
        <v>5.9072813709090903</v>
      </c>
    </row>
    <row r="10" spans="1:33" ht="12.75" x14ac:dyDescent="0.2">
      <c r="A10" s="6">
        <f t="shared" si="4"/>
        <v>6</v>
      </c>
      <c r="B10" s="6">
        <v>461660</v>
      </c>
      <c r="C10" s="11">
        <v>42838.098761574074</v>
      </c>
      <c r="D10" s="6" t="s">
        <v>59</v>
      </c>
      <c r="E10" s="6">
        <v>5</v>
      </c>
      <c r="F10" s="6">
        <v>0</v>
      </c>
      <c r="G10" s="50">
        <f t="shared" si="0"/>
        <v>5</v>
      </c>
      <c r="H10" s="6">
        <v>3.4788897699999999</v>
      </c>
      <c r="I10" s="6">
        <f t="shared" si="5"/>
        <v>375.72868352</v>
      </c>
      <c r="J10" s="15">
        <v>375.72920434999997</v>
      </c>
      <c r="K10" s="16">
        <f t="shared" si="1"/>
        <v>-5.2082999997082879E-4</v>
      </c>
      <c r="L10" s="6" t="str">
        <f t="shared" si="2"/>
        <v>MAKER</v>
      </c>
      <c r="M10" s="6"/>
      <c r="N10" s="41" t="str">
        <f t="shared" si="3"/>
        <v>TxID (03f87...)</v>
      </c>
      <c r="O10" s="49">
        <f t="shared" si="6"/>
        <v>5.9072813709090903</v>
      </c>
    </row>
    <row r="11" spans="1:33" ht="12.75" x14ac:dyDescent="0.2">
      <c r="A11" s="6">
        <f t="shared" si="4"/>
        <v>7</v>
      </c>
      <c r="B11" s="6">
        <v>461721</v>
      </c>
      <c r="C11" s="11">
        <v>42838.546909722223</v>
      </c>
      <c r="D11" s="6" t="s">
        <v>60</v>
      </c>
      <c r="E11" s="6">
        <v>5</v>
      </c>
      <c r="F11" s="6">
        <v>0</v>
      </c>
      <c r="G11" s="50">
        <f t="shared" si="0"/>
        <v>5</v>
      </c>
      <c r="H11" s="6">
        <v>0.80469557999999997</v>
      </c>
      <c r="I11" s="6">
        <f t="shared" si="5"/>
        <v>374.92450876999999</v>
      </c>
      <c r="J11" s="15">
        <v>374.92462946000001</v>
      </c>
      <c r="K11" s="16">
        <f t="shared" si="1"/>
        <v>-1.2069000001702079E-4</v>
      </c>
      <c r="L11" s="6" t="str">
        <f t="shared" si="2"/>
        <v>MAKER</v>
      </c>
      <c r="M11" s="6"/>
      <c r="N11" s="41" t="str">
        <f t="shared" si="3"/>
        <v>TxID (45b8c...)</v>
      </c>
      <c r="O11" s="49">
        <f t="shared" si="6"/>
        <v>5.9072813709090903</v>
      </c>
      <c r="Q11" s="77"/>
      <c r="R11" s="77"/>
      <c r="S11" s="77"/>
      <c r="T11" s="77"/>
      <c r="U11" s="77"/>
      <c r="V11" s="77"/>
      <c r="W11" s="77"/>
    </row>
    <row r="12" spans="1:33" ht="12.75" x14ac:dyDescent="0.2">
      <c r="A12" s="6">
        <f t="shared" si="4"/>
        <v>8</v>
      </c>
      <c r="B12" s="6">
        <v>461929</v>
      </c>
      <c r="C12" s="11">
        <v>42840.104201388887</v>
      </c>
      <c r="D12" s="6" t="s">
        <v>61</v>
      </c>
      <c r="E12" s="6">
        <v>7</v>
      </c>
      <c r="F12" s="6">
        <v>0</v>
      </c>
      <c r="G12" s="50">
        <f t="shared" si="0"/>
        <v>7</v>
      </c>
      <c r="H12" s="6">
        <v>10.246600000000001</v>
      </c>
      <c r="I12" s="6">
        <f t="shared" si="5"/>
        <v>364.67802946</v>
      </c>
      <c r="J12" s="15">
        <v>364.69339934999999</v>
      </c>
      <c r="K12" s="16">
        <f t="shared" si="1"/>
        <v>-1.5369889999988118E-2</v>
      </c>
      <c r="L12" s="6" t="str">
        <f t="shared" si="2"/>
        <v>MAKER</v>
      </c>
      <c r="M12" s="6"/>
      <c r="N12" s="41" t="str">
        <f t="shared" si="3"/>
        <v>TxID (aac34...)</v>
      </c>
      <c r="O12" s="49">
        <f t="shared" si="6"/>
        <v>5.9072813709090903</v>
      </c>
      <c r="Q12" s="77"/>
      <c r="R12" s="77"/>
      <c r="S12" s="77"/>
      <c r="T12" s="77"/>
      <c r="U12" s="77"/>
      <c r="V12" s="77"/>
      <c r="W12" s="77"/>
    </row>
    <row r="13" spans="1:33" ht="12.75" x14ac:dyDescent="0.2">
      <c r="A13" s="6">
        <f t="shared" si="4"/>
        <v>9</v>
      </c>
      <c r="B13" s="6">
        <v>461988</v>
      </c>
      <c r="C13" s="11">
        <v>42840.48028935185</v>
      </c>
      <c r="D13" s="6" t="s">
        <v>62</v>
      </c>
      <c r="E13" s="6">
        <v>8</v>
      </c>
      <c r="F13" s="6">
        <v>0</v>
      </c>
      <c r="G13" s="50">
        <f t="shared" si="0"/>
        <v>8</v>
      </c>
      <c r="H13" s="6">
        <v>8.7134</v>
      </c>
      <c r="I13" s="6">
        <f t="shared" si="5"/>
        <v>355.97999935000001</v>
      </c>
      <c r="J13" s="15">
        <v>355.99306944</v>
      </c>
      <c r="K13" s="16">
        <f t="shared" si="1"/>
        <v>-1.3070089999985157E-2</v>
      </c>
      <c r="L13" s="6" t="str">
        <f t="shared" si="2"/>
        <v>MAKER</v>
      </c>
      <c r="M13" s="6"/>
      <c r="N13" s="41" t="str">
        <f t="shared" si="3"/>
        <v>TxID (12dea...)</v>
      </c>
      <c r="O13" s="49">
        <f t="shared" si="6"/>
        <v>5.9072813709090903</v>
      </c>
      <c r="Q13" s="77"/>
      <c r="R13" s="77"/>
      <c r="S13" s="77"/>
      <c r="T13" s="77"/>
      <c r="U13" s="77"/>
      <c r="V13" s="77"/>
      <c r="W13" s="77"/>
    </row>
    <row r="14" spans="1:33" ht="12.75" x14ac:dyDescent="0.2">
      <c r="A14" s="6">
        <f t="shared" si="4"/>
        <v>10</v>
      </c>
      <c r="B14" s="6">
        <v>462653</v>
      </c>
      <c r="C14" s="11">
        <v>42845.163576388892</v>
      </c>
      <c r="D14" s="6" t="s">
        <v>63</v>
      </c>
      <c r="E14" s="6">
        <v>5</v>
      </c>
      <c r="F14" s="6">
        <v>2</v>
      </c>
      <c r="G14" s="50">
        <f t="shared" si="0"/>
        <v>3</v>
      </c>
      <c r="H14" s="6">
        <v>15.54039468</v>
      </c>
      <c r="I14" s="6">
        <f t="shared" si="5"/>
        <v>340.45267475999998</v>
      </c>
      <c r="J14" s="15">
        <v>340.45345177000002</v>
      </c>
      <c r="K14" s="16">
        <f t="shared" si="1"/>
        <v>-7.7701000003571608E-4</v>
      </c>
      <c r="L14" s="6" t="str">
        <f t="shared" si="2"/>
        <v>MAKER</v>
      </c>
      <c r="M14" s="6"/>
      <c r="N14" s="53" t="str">
        <f t="shared" si="3"/>
        <v>TxID (fbe8e...)</v>
      </c>
      <c r="O14" s="49">
        <f t="shared" si="6"/>
        <v>5.9072813709090903</v>
      </c>
      <c r="Q14" s="77"/>
      <c r="R14" s="77"/>
      <c r="S14" s="77"/>
      <c r="T14" s="77"/>
      <c r="U14" s="77"/>
      <c r="V14" s="77"/>
      <c r="W14" s="77"/>
    </row>
    <row r="15" spans="1:33" ht="12.75" x14ac:dyDescent="0.2">
      <c r="A15" s="44">
        <f t="shared" si="4"/>
        <v>11</v>
      </c>
      <c r="B15" s="44">
        <v>463089</v>
      </c>
      <c r="C15" s="45">
        <v>42848.033495370371</v>
      </c>
      <c r="D15" s="44" t="s">
        <v>64</v>
      </c>
      <c r="E15" s="44">
        <v>5</v>
      </c>
      <c r="F15" s="44">
        <v>0</v>
      </c>
      <c r="G15" s="51">
        <f t="shared" si="0"/>
        <v>5</v>
      </c>
      <c r="H15" s="44">
        <v>5.4022184299999996</v>
      </c>
      <c r="I15" s="44">
        <f t="shared" si="5"/>
        <v>335.05123334000001</v>
      </c>
      <c r="J15" s="46">
        <v>335.05150343999998</v>
      </c>
      <c r="K15" s="47">
        <f t="shared" si="1"/>
        <v>-2.7009999996607803E-4</v>
      </c>
      <c r="L15" s="44" t="str">
        <f t="shared" si="2"/>
        <v>MAKER</v>
      </c>
      <c r="M15" s="44"/>
      <c r="N15" s="41" t="str">
        <f t="shared" si="3"/>
        <v>TxID (d090e...)</v>
      </c>
      <c r="O15" s="49">
        <f t="shared" si="6"/>
        <v>5.9072813709090903</v>
      </c>
      <c r="Q15" s="77"/>
      <c r="R15" s="77"/>
      <c r="S15" s="77"/>
      <c r="T15" s="77"/>
      <c r="U15" s="77"/>
      <c r="V15" s="77"/>
      <c r="W15" s="77"/>
    </row>
    <row r="16" spans="1:33" ht="12.75" x14ac:dyDescent="0.2">
      <c r="A16" s="85">
        <f t="shared" si="4"/>
        <v>12</v>
      </c>
      <c r="B16" s="85">
        <v>463111</v>
      </c>
      <c r="C16" s="89">
        <v>42848.15353009259</v>
      </c>
      <c r="D16" s="85" t="s">
        <v>65</v>
      </c>
      <c r="E16" s="85">
        <v>4</v>
      </c>
      <c r="F16" s="85">
        <v>2</v>
      </c>
      <c r="G16" s="90">
        <f t="shared" si="0"/>
        <v>2</v>
      </c>
      <c r="H16" s="85">
        <v>57.937409270000003</v>
      </c>
      <c r="I16" s="85">
        <f t="shared" si="5"/>
        <v>277.11409416999999</v>
      </c>
      <c r="J16" s="85">
        <v>277.09233121</v>
      </c>
      <c r="K16" s="91">
        <f t="shared" si="1"/>
        <v>2.1762959999989562E-2</v>
      </c>
      <c r="L16" s="85" t="str">
        <f t="shared" si="2"/>
        <v>TAKER</v>
      </c>
      <c r="M16" s="85"/>
      <c r="N16" s="92" t="str">
        <f t="shared" si="3"/>
        <v>TxID (2dc4e...)</v>
      </c>
      <c r="O16" s="93">
        <f>AVERAGE($H$16:$H$24)</f>
        <v>27.096534155555556</v>
      </c>
      <c r="P16" s="95" t="s">
        <v>160</v>
      </c>
      <c r="Q16" s="78"/>
      <c r="R16" s="79"/>
      <c r="S16" s="79"/>
      <c r="T16" s="79"/>
      <c r="U16" s="79"/>
      <c r="V16" s="79"/>
      <c r="W16" s="79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23" ht="12.75" x14ac:dyDescent="0.2">
      <c r="A17" s="85">
        <f t="shared" si="4"/>
        <v>13</v>
      </c>
      <c r="B17" s="85">
        <v>463120</v>
      </c>
      <c r="C17" s="89">
        <v>42848.224745370368</v>
      </c>
      <c r="D17" s="85" t="s">
        <v>66</v>
      </c>
      <c r="E17" s="85">
        <v>3</v>
      </c>
      <c r="F17" s="85">
        <v>2</v>
      </c>
      <c r="G17" s="52">
        <f t="shared" si="0"/>
        <v>1</v>
      </c>
      <c r="H17" s="83">
        <v>18.62740183</v>
      </c>
      <c r="I17" s="83">
        <f t="shared" si="5"/>
        <v>258.46492938</v>
      </c>
      <c r="J17" s="83">
        <v>258.46106036999998</v>
      </c>
      <c r="K17" s="86">
        <f t="shared" si="1"/>
        <v>3.8690100000167149E-3</v>
      </c>
      <c r="L17" s="83" t="str">
        <f t="shared" si="2"/>
        <v>TAKER</v>
      </c>
      <c r="M17" s="83"/>
      <c r="N17" s="87" t="str">
        <f t="shared" si="3"/>
        <v>TxID (6d25a...)</v>
      </c>
      <c r="O17" s="88">
        <f t="shared" ref="O17:O24" si="7">AVERAGE($H$16:$H$24)</f>
        <v>27.096534155555556</v>
      </c>
      <c r="P17" s="95"/>
      <c r="Q17" s="78"/>
      <c r="R17" s="80"/>
      <c r="S17" s="80"/>
      <c r="T17" s="77"/>
      <c r="U17" s="77"/>
      <c r="V17" s="77"/>
      <c r="W17" s="77"/>
    </row>
    <row r="18" spans="1:23" ht="12.75" x14ac:dyDescent="0.2">
      <c r="A18" s="85">
        <f t="shared" si="4"/>
        <v>14</v>
      </c>
      <c r="B18" s="85">
        <v>463121</v>
      </c>
      <c r="C18" s="89">
        <v>42848.228333333333</v>
      </c>
      <c r="D18" s="85" t="s">
        <v>67</v>
      </c>
      <c r="E18" s="85">
        <v>7</v>
      </c>
      <c r="F18" s="85">
        <v>5</v>
      </c>
      <c r="G18" s="50">
        <f t="shared" si="0"/>
        <v>2</v>
      </c>
      <c r="H18" s="84">
        <v>21.829365580000001</v>
      </c>
      <c r="I18" s="84">
        <f t="shared" si="5"/>
        <v>236.63169478999998</v>
      </c>
      <c r="J18" s="85">
        <v>236.61627519000001</v>
      </c>
      <c r="K18" s="94">
        <f t="shared" si="1"/>
        <v>1.5419599999972888E-2</v>
      </c>
      <c r="L18" s="84" t="str">
        <f t="shared" si="2"/>
        <v>TAKER</v>
      </c>
      <c r="M18" s="84"/>
      <c r="N18" s="87" t="str">
        <f t="shared" si="3"/>
        <v>TxID (fc92b...)</v>
      </c>
      <c r="O18" s="88">
        <f t="shared" si="7"/>
        <v>27.096534155555556</v>
      </c>
      <c r="P18" s="95"/>
      <c r="Q18" s="77"/>
      <c r="R18" s="77"/>
      <c r="S18" s="77"/>
      <c r="T18" s="77"/>
      <c r="U18" s="77"/>
      <c r="V18" s="77"/>
      <c r="W18" s="77"/>
    </row>
    <row r="19" spans="1:23" ht="12.75" x14ac:dyDescent="0.2">
      <c r="A19" s="85">
        <f t="shared" si="4"/>
        <v>15</v>
      </c>
      <c r="B19" s="85">
        <v>463122</v>
      </c>
      <c r="C19" s="89">
        <v>42848.232581018521</v>
      </c>
      <c r="D19" s="85" t="s">
        <v>68</v>
      </c>
      <c r="E19" s="85">
        <v>7</v>
      </c>
      <c r="F19" s="85">
        <v>5</v>
      </c>
      <c r="G19" s="50">
        <f t="shared" si="0"/>
        <v>2</v>
      </c>
      <c r="H19" s="84">
        <v>40.928229870000003</v>
      </c>
      <c r="I19" s="84">
        <f t="shared" si="5"/>
        <v>195.68804532000001</v>
      </c>
      <c r="J19" s="85">
        <v>195.66053583999999</v>
      </c>
      <c r="K19" s="94">
        <f t="shared" si="1"/>
        <v>2.7509480000020403E-2</v>
      </c>
      <c r="L19" s="84" t="str">
        <f t="shared" si="2"/>
        <v>TAKER</v>
      </c>
      <c r="M19" s="84"/>
      <c r="N19" s="87" t="str">
        <f t="shared" si="3"/>
        <v>TxID (11dfc...)</v>
      </c>
      <c r="O19" s="88">
        <f t="shared" si="7"/>
        <v>27.096534155555556</v>
      </c>
      <c r="P19" s="95"/>
      <c r="Q19" s="77"/>
      <c r="R19" s="77"/>
      <c r="S19" s="77"/>
      <c r="T19" s="77"/>
      <c r="U19" s="77"/>
      <c r="V19" s="77"/>
      <c r="W19" s="77"/>
    </row>
    <row r="20" spans="1:23" ht="12.75" x14ac:dyDescent="0.2">
      <c r="A20" s="17">
        <f t="shared" si="4"/>
        <v>16</v>
      </c>
      <c r="B20" s="6">
        <v>463124</v>
      </c>
      <c r="C20" s="11">
        <v>42848.237685185188</v>
      </c>
      <c r="D20" s="6" t="s">
        <v>69</v>
      </c>
      <c r="E20" s="6">
        <v>6</v>
      </c>
      <c r="F20" s="6">
        <v>1</v>
      </c>
      <c r="G20" s="50">
        <f t="shared" si="0"/>
        <v>5</v>
      </c>
      <c r="H20" s="6">
        <v>5.8273667199999997</v>
      </c>
      <c r="I20" s="6">
        <f t="shared" si="5"/>
        <v>189.83316912000001</v>
      </c>
      <c r="J20" s="15">
        <v>189.82881154</v>
      </c>
      <c r="K20" s="16">
        <f t="shared" si="1"/>
        <v>4.3575800000041909E-3</v>
      </c>
      <c r="L20" s="6" t="str">
        <f t="shared" si="2"/>
        <v>TAKER</v>
      </c>
      <c r="M20" s="6"/>
      <c r="N20" s="41" t="str">
        <f t="shared" si="3"/>
        <v>TxID (70812...)</v>
      </c>
      <c r="O20" s="49">
        <f t="shared" si="7"/>
        <v>27.096534155555556</v>
      </c>
      <c r="Q20" s="77"/>
      <c r="R20" s="77"/>
      <c r="S20" s="77"/>
      <c r="T20" s="77"/>
      <c r="U20" s="77"/>
      <c r="V20" s="77"/>
      <c r="W20" s="77"/>
    </row>
    <row r="21" spans="1:23" ht="12.75" x14ac:dyDescent="0.2">
      <c r="A21" s="17">
        <f t="shared" si="4"/>
        <v>17</v>
      </c>
      <c r="B21" s="6">
        <v>463126</v>
      </c>
      <c r="C21" s="11">
        <v>42848.272013888891</v>
      </c>
      <c r="D21" s="6" t="s">
        <v>70</v>
      </c>
      <c r="E21" s="6">
        <v>7</v>
      </c>
      <c r="F21" s="6">
        <v>3</v>
      </c>
      <c r="G21" s="50">
        <f t="shared" si="0"/>
        <v>4</v>
      </c>
      <c r="H21" s="6">
        <v>40.349208269999998</v>
      </c>
      <c r="I21" s="6">
        <f t="shared" si="5"/>
        <v>149.47960327000001</v>
      </c>
      <c r="J21" s="15">
        <v>149.45774157</v>
      </c>
      <c r="K21" s="16">
        <f t="shared" si="1"/>
        <v>2.1861700000016526E-2</v>
      </c>
      <c r="L21" s="6" t="str">
        <f t="shared" si="2"/>
        <v>TAKER</v>
      </c>
      <c r="M21" s="6"/>
      <c r="N21" s="41" t="str">
        <f t="shared" si="3"/>
        <v>TxID (7d5d4...)</v>
      </c>
      <c r="O21" s="49">
        <f t="shared" si="7"/>
        <v>27.096534155555556</v>
      </c>
      <c r="Q21" s="77"/>
      <c r="R21" s="77"/>
      <c r="S21" s="77"/>
      <c r="T21" s="77"/>
      <c r="U21" s="77"/>
      <c r="V21" s="77"/>
      <c r="W21" s="77"/>
    </row>
    <row r="22" spans="1:23" ht="12.75" x14ac:dyDescent="0.2">
      <c r="A22" s="17">
        <f t="shared" si="4"/>
        <v>18</v>
      </c>
      <c r="B22" s="6">
        <v>463127</v>
      </c>
      <c r="C22" s="11">
        <v>42848.287407407406</v>
      </c>
      <c r="D22" s="6" t="s">
        <v>71</v>
      </c>
      <c r="E22" s="6">
        <v>5</v>
      </c>
      <c r="F22" s="6">
        <v>1</v>
      </c>
      <c r="G22" s="50">
        <f t="shared" si="0"/>
        <v>4</v>
      </c>
      <c r="H22" s="6">
        <v>26.473532720000001</v>
      </c>
      <c r="I22" s="6">
        <f t="shared" si="5"/>
        <v>122.98420884999999</v>
      </c>
      <c r="J22" s="15">
        <v>122.97229545</v>
      </c>
      <c r="K22" s="16">
        <f t="shared" si="1"/>
        <v>1.1913399999983199E-2</v>
      </c>
      <c r="L22" s="6" t="str">
        <f t="shared" si="2"/>
        <v>TAKER</v>
      </c>
      <c r="M22" s="6"/>
      <c r="N22" s="41" t="str">
        <f t="shared" si="3"/>
        <v>TxID (206c5...)</v>
      </c>
      <c r="O22" s="49">
        <f t="shared" si="7"/>
        <v>27.096534155555556</v>
      </c>
      <c r="Q22" s="77"/>
      <c r="R22" s="77"/>
      <c r="S22" s="77"/>
      <c r="T22" s="77"/>
      <c r="U22" s="77"/>
      <c r="V22" s="77"/>
      <c r="W22" s="77"/>
    </row>
    <row r="23" spans="1:23" ht="12.75" x14ac:dyDescent="0.2">
      <c r="A23" s="17">
        <f t="shared" si="4"/>
        <v>19</v>
      </c>
      <c r="B23" s="6">
        <v>463130</v>
      </c>
      <c r="C23" s="11">
        <v>42848.308958333335</v>
      </c>
      <c r="D23" s="6" t="s">
        <v>72</v>
      </c>
      <c r="E23" s="6">
        <v>6</v>
      </c>
      <c r="F23" s="6">
        <v>0</v>
      </c>
      <c r="G23" s="50">
        <f t="shared" si="0"/>
        <v>6</v>
      </c>
      <c r="H23" s="6">
        <v>9.0865236100000004</v>
      </c>
      <c r="I23" s="6">
        <f t="shared" si="5"/>
        <v>113.88577184</v>
      </c>
      <c r="J23" s="15">
        <v>113.87980898000001</v>
      </c>
      <c r="K23" s="16">
        <f t="shared" si="1"/>
        <v>5.9628599999967946E-3</v>
      </c>
      <c r="L23" s="6" t="str">
        <f t="shared" si="2"/>
        <v>TAKER</v>
      </c>
      <c r="M23" s="6"/>
      <c r="N23" s="41" t="str">
        <f t="shared" si="3"/>
        <v>TxID (32f4d...)</v>
      </c>
      <c r="O23" s="49">
        <f t="shared" si="7"/>
        <v>27.096534155555556</v>
      </c>
      <c r="Q23" s="81"/>
      <c r="R23" s="81"/>
      <c r="S23" s="80"/>
      <c r="T23" s="77"/>
      <c r="U23" s="77"/>
      <c r="V23" s="77"/>
      <c r="W23" s="77"/>
    </row>
    <row r="24" spans="1:23" ht="12.75" x14ac:dyDescent="0.2">
      <c r="A24" s="48">
        <f t="shared" si="4"/>
        <v>20</v>
      </c>
      <c r="B24" s="44">
        <v>463131</v>
      </c>
      <c r="C24" s="45">
        <v>42848.32136574074</v>
      </c>
      <c r="D24" s="44" t="s">
        <v>73</v>
      </c>
      <c r="E24" s="44">
        <v>6</v>
      </c>
      <c r="F24" s="44">
        <v>0</v>
      </c>
      <c r="G24" s="51">
        <f t="shared" si="0"/>
        <v>6</v>
      </c>
      <c r="H24" s="44">
        <v>22.809769530000001</v>
      </c>
      <c r="I24" s="44">
        <f t="shared" si="5"/>
        <v>91.07003945000001</v>
      </c>
      <c r="J24" s="46">
        <v>91.057856509999993</v>
      </c>
      <c r="K24" s="47">
        <f t="shared" si="1"/>
        <v>1.2182940000016629E-2</v>
      </c>
      <c r="L24" s="44" t="str">
        <f t="shared" si="2"/>
        <v>TAKER</v>
      </c>
      <c r="M24" s="44"/>
      <c r="N24" s="41" t="str">
        <f t="shared" si="3"/>
        <v>TxID (1ca73...)</v>
      </c>
      <c r="O24" s="49">
        <f t="shared" si="7"/>
        <v>27.096534155555556</v>
      </c>
      <c r="Q24" s="81"/>
      <c r="R24" s="81"/>
      <c r="S24" s="80"/>
      <c r="T24" s="77"/>
      <c r="U24" s="77"/>
      <c r="V24" s="77"/>
      <c r="W24" s="77"/>
    </row>
    <row r="25" spans="1:23" ht="12.75" x14ac:dyDescent="0.2">
      <c r="A25" s="17">
        <f t="shared" si="4"/>
        <v>21</v>
      </c>
      <c r="B25" s="6">
        <v>463493</v>
      </c>
      <c r="C25" s="11">
        <v>42850.913148148145</v>
      </c>
      <c r="D25" s="6" t="s">
        <v>74</v>
      </c>
      <c r="E25" s="6">
        <v>3</v>
      </c>
      <c r="F25" s="6">
        <v>0</v>
      </c>
      <c r="G25" s="50">
        <f t="shared" si="0"/>
        <v>3</v>
      </c>
      <c r="H25" s="6">
        <v>10.818919470000001</v>
      </c>
      <c r="I25" s="6">
        <f t="shared" si="5"/>
        <v>80.238937039999996</v>
      </c>
      <c r="J25" s="15">
        <v>80.239477980000004</v>
      </c>
      <c r="K25" s="16">
        <f t="shared" si="1"/>
        <v>-5.4094000000759479E-4</v>
      </c>
      <c r="L25" s="6" t="str">
        <f t="shared" si="2"/>
        <v>MAKER</v>
      </c>
      <c r="M25" s="6"/>
      <c r="N25" s="41" t="str">
        <f t="shared" si="3"/>
        <v>TxID (52d23...)</v>
      </c>
      <c r="O25" s="49">
        <f>AVERAGE($H$25:$H$34)</f>
        <v>9.0789237289999996</v>
      </c>
      <c r="Q25" s="77"/>
      <c r="R25" s="77"/>
      <c r="S25" s="77"/>
      <c r="T25" s="77"/>
      <c r="U25" s="77"/>
      <c r="V25" s="77"/>
      <c r="W25" s="77"/>
    </row>
    <row r="26" spans="1:23" ht="12.75" x14ac:dyDescent="0.2">
      <c r="A26" s="17">
        <f t="shared" si="4"/>
        <v>22</v>
      </c>
      <c r="B26" s="6">
        <v>463625</v>
      </c>
      <c r="C26" s="11">
        <v>42851.77747685185</v>
      </c>
      <c r="D26" s="6" t="s">
        <v>75</v>
      </c>
      <c r="E26" s="6">
        <v>5</v>
      </c>
      <c r="F26" s="6">
        <v>0</v>
      </c>
      <c r="G26" s="50">
        <f t="shared" si="0"/>
        <v>5</v>
      </c>
      <c r="H26" s="6">
        <v>11.219047850000001</v>
      </c>
      <c r="I26" s="6">
        <f t="shared" si="5"/>
        <v>69.020430130000008</v>
      </c>
      <c r="J26" s="15">
        <v>69.020991069999994</v>
      </c>
      <c r="K26" s="16">
        <f t="shared" si="1"/>
        <v>-5.6093999998552135E-4</v>
      </c>
      <c r="L26" s="6" t="str">
        <f t="shared" si="2"/>
        <v>MAKER</v>
      </c>
      <c r="M26" s="6"/>
      <c r="N26" s="41" t="str">
        <f t="shared" si="3"/>
        <v>TxID (5461b...)</v>
      </c>
      <c r="O26" s="49">
        <f t="shared" ref="O26:O34" si="8">AVERAGE($H$25:$H$34)</f>
        <v>9.0789237289999996</v>
      </c>
      <c r="Q26" s="77"/>
      <c r="R26" s="77"/>
      <c r="S26" s="77"/>
      <c r="T26" s="77"/>
      <c r="U26" s="77"/>
      <c r="V26" s="77"/>
      <c r="W26" s="77"/>
    </row>
    <row r="27" spans="1:23" ht="12.75" x14ac:dyDescent="0.2">
      <c r="A27" s="17">
        <f t="shared" si="4"/>
        <v>23</v>
      </c>
      <c r="B27" s="6">
        <v>463794</v>
      </c>
      <c r="C27" s="11">
        <v>42852.944953703707</v>
      </c>
      <c r="D27" s="6" t="s">
        <v>76</v>
      </c>
      <c r="E27" s="6">
        <v>3</v>
      </c>
      <c r="F27" s="6">
        <v>0</v>
      </c>
      <c r="G27" s="50">
        <f t="shared" si="0"/>
        <v>3</v>
      </c>
      <c r="H27" s="6">
        <v>41.947284930000002</v>
      </c>
      <c r="I27" s="6">
        <f t="shared" si="5"/>
        <v>27.073706139999992</v>
      </c>
      <c r="J27" s="15">
        <v>27.060919590000001</v>
      </c>
      <c r="K27" s="16">
        <f t="shared" si="1"/>
        <v>1.2786549999990626E-2</v>
      </c>
      <c r="L27" s="6" t="str">
        <f t="shared" si="2"/>
        <v>TAKER</v>
      </c>
      <c r="M27" s="6"/>
      <c r="N27" s="41" t="str">
        <f t="shared" si="3"/>
        <v>TxID (792d2...)</v>
      </c>
      <c r="O27" s="49">
        <f t="shared" si="8"/>
        <v>9.0789237289999996</v>
      </c>
      <c r="Q27" s="81"/>
      <c r="R27" s="77"/>
      <c r="S27" s="77"/>
      <c r="T27" s="77"/>
      <c r="U27" s="77"/>
      <c r="V27" s="77"/>
      <c r="W27" s="77"/>
    </row>
    <row r="28" spans="1:23" ht="12.75" x14ac:dyDescent="0.2">
      <c r="A28" s="17">
        <f t="shared" si="4"/>
        <v>24</v>
      </c>
      <c r="B28" s="6">
        <v>463800</v>
      </c>
      <c r="C28" s="11">
        <v>42852.96193287037</v>
      </c>
      <c r="D28" s="6" t="s">
        <v>77</v>
      </c>
      <c r="E28" s="6">
        <v>6</v>
      </c>
      <c r="F28" s="6">
        <v>0</v>
      </c>
      <c r="G28" s="50">
        <f t="shared" si="0"/>
        <v>6</v>
      </c>
      <c r="H28" s="6">
        <v>15.827366720000001</v>
      </c>
      <c r="I28" s="6">
        <f t="shared" si="5"/>
        <v>11.23355287</v>
      </c>
      <c r="J28" s="15">
        <v>11.227275629999999</v>
      </c>
      <c r="K28" s="16">
        <f t="shared" si="1"/>
        <v>6.277240000001072E-3</v>
      </c>
      <c r="L28" s="6" t="str">
        <f t="shared" si="2"/>
        <v>TAKER</v>
      </c>
      <c r="M28" s="6"/>
      <c r="N28" s="41" t="str">
        <f t="shared" si="3"/>
        <v>TxID (a6f17...)</v>
      </c>
      <c r="O28" s="49">
        <f t="shared" si="8"/>
        <v>9.0789237289999996</v>
      </c>
      <c r="Q28" s="77"/>
      <c r="R28" s="77"/>
      <c r="S28" s="77"/>
      <c r="T28" s="77"/>
      <c r="U28" s="77"/>
      <c r="V28" s="77"/>
      <c r="W28" s="77"/>
    </row>
    <row r="29" spans="1:23" ht="12.75" x14ac:dyDescent="0.2">
      <c r="A29" s="17">
        <f t="shared" si="4"/>
        <v>25</v>
      </c>
      <c r="B29" s="6">
        <v>464048</v>
      </c>
      <c r="C29" s="11">
        <v>42854.593819444446</v>
      </c>
      <c r="D29" s="6" t="s">
        <v>78</v>
      </c>
      <c r="E29" s="6">
        <v>6</v>
      </c>
      <c r="F29" s="6">
        <v>0</v>
      </c>
      <c r="G29" s="50">
        <f t="shared" si="0"/>
        <v>6</v>
      </c>
      <c r="H29" s="6">
        <v>0.22700000000000001</v>
      </c>
      <c r="I29" s="6">
        <f t="shared" si="5"/>
        <v>11.000275629999999</v>
      </c>
      <c r="J29" s="15">
        <v>10.997940529999999</v>
      </c>
      <c r="K29" s="16">
        <f t="shared" si="1"/>
        <v>2.3350999999998123E-3</v>
      </c>
      <c r="L29" s="6" t="str">
        <f t="shared" si="2"/>
        <v>TAKER</v>
      </c>
      <c r="M29" s="6"/>
      <c r="N29" s="41" t="str">
        <f t="shared" si="3"/>
        <v>TxID (5aa53...)</v>
      </c>
      <c r="O29" s="49">
        <f t="shared" si="8"/>
        <v>9.0789237289999996</v>
      </c>
      <c r="Q29" s="81"/>
      <c r="R29" s="81"/>
      <c r="S29" s="77"/>
      <c r="T29" s="77"/>
      <c r="U29" s="77"/>
      <c r="V29" s="77"/>
      <c r="W29" s="77"/>
    </row>
    <row r="30" spans="1:23" ht="12.75" x14ac:dyDescent="0.2">
      <c r="A30" s="17">
        <f t="shared" si="4"/>
        <v>26</v>
      </c>
      <c r="B30" s="6">
        <v>464546</v>
      </c>
      <c r="C30" s="11">
        <v>42857.813090277778</v>
      </c>
      <c r="D30" s="6" t="s">
        <v>79</v>
      </c>
      <c r="E30" s="6">
        <v>6</v>
      </c>
      <c r="F30" s="6">
        <v>0</v>
      </c>
      <c r="G30" s="50">
        <f t="shared" si="0"/>
        <v>6</v>
      </c>
      <c r="H30" s="6">
        <v>1.2470397499999999</v>
      </c>
      <c r="I30" s="6">
        <f t="shared" si="5"/>
        <v>9.7509007799999985</v>
      </c>
      <c r="J30" s="15">
        <v>9.7533848600000006</v>
      </c>
      <c r="K30" s="16">
        <f t="shared" si="1"/>
        <v>-2.484080000002109E-3</v>
      </c>
      <c r="L30" s="6" t="str">
        <f t="shared" si="2"/>
        <v>MAKER</v>
      </c>
      <c r="M30" s="6"/>
      <c r="N30" s="41" t="str">
        <f t="shared" si="3"/>
        <v>TxID (07a4a...)</v>
      </c>
      <c r="O30" s="49">
        <f t="shared" si="8"/>
        <v>9.0789237289999996</v>
      </c>
      <c r="Q30" s="81"/>
      <c r="R30" s="80"/>
      <c r="S30" s="82"/>
      <c r="T30" s="77"/>
      <c r="U30" s="77"/>
      <c r="V30" s="77"/>
      <c r="W30" s="77"/>
    </row>
    <row r="31" spans="1:23" ht="12.75" x14ac:dyDescent="0.2">
      <c r="A31" s="17">
        <f t="shared" si="4"/>
        <v>27</v>
      </c>
      <c r="B31" s="6">
        <v>464547</v>
      </c>
      <c r="C31" s="11">
        <v>42857.819733796299</v>
      </c>
      <c r="D31" s="6" t="s">
        <v>80</v>
      </c>
      <c r="E31" s="6">
        <v>3</v>
      </c>
      <c r="F31" s="6">
        <v>0</v>
      </c>
      <c r="G31" s="50">
        <f t="shared" si="0"/>
        <v>3</v>
      </c>
      <c r="H31" s="6">
        <v>4.7300950799999999</v>
      </c>
      <c r="I31" s="6">
        <f t="shared" si="5"/>
        <v>5.0232897800000007</v>
      </c>
      <c r="J31" s="15">
        <v>5.0216817999999996</v>
      </c>
      <c r="K31" s="16">
        <f t="shared" si="1"/>
        <v>1.6079800000010636E-3</v>
      </c>
      <c r="L31" s="6" t="str">
        <f t="shared" si="2"/>
        <v>TAKER</v>
      </c>
      <c r="M31" s="6"/>
      <c r="N31" s="41" t="str">
        <f t="shared" si="3"/>
        <v>TxID (b69fe...)</v>
      </c>
      <c r="O31" s="49">
        <f t="shared" si="8"/>
        <v>9.0789237289999996</v>
      </c>
      <c r="Q31" s="81"/>
      <c r="R31" s="80"/>
      <c r="S31" s="82"/>
      <c r="T31" s="77"/>
      <c r="U31" s="77"/>
      <c r="V31" s="77"/>
      <c r="W31" s="77"/>
    </row>
    <row r="32" spans="1:23" ht="12.75" x14ac:dyDescent="0.2">
      <c r="A32" s="17">
        <f t="shared" si="4"/>
        <v>28</v>
      </c>
      <c r="B32" s="6">
        <v>464548</v>
      </c>
      <c r="C32" s="11">
        <v>42857.822106481479</v>
      </c>
      <c r="D32" s="6" t="s">
        <v>81</v>
      </c>
      <c r="E32" s="6">
        <v>6</v>
      </c>
      <c r="F32" s="6">
        <v>0</v>
      </c>
      <c r="G32" s="50">
        <f t="shared" si="0"/>
        <v>6</v>
      </c>
      <c r="H32" s="6">
        <v>1.5908278300000001</v>
      </c>
      <c r="I32" s="6">
        <f t="shared" si="5"/>
        <v>3.4308539699999994</v>
      </c>
      <c r="J32" s="15">
        <v>3.42634141</v>
      </c>
      <c r="K32" s="16">
        <f t="shared" si="1"/>
        <v>4.5125599999993327E-3</v>
      </c>
      <c r="L32" s="6" t="str">
        <f t="shared" si="2"/>
        <v>TAKER</v>
      </c>
      <c r="M32" s="6"/>
      <c r="N32" s="41" t="str">
        <f t="shared" si="3"/>
        <v>TxID (ade5e...)</v>
      </c>
      <c r="O32" s="49">
        <f t="shared" si="8"/>
        <v>9.0789237289999996</v>
      </c>
      <c r="Q32" s="77"/>
      <c r="R32" s="77"/>
      <c r="S32" s="77"/>
      <c r="T32" s="77"/>
      <c r="U32" s="77"/>
      <c r="V32" s="77"/>
      <c r="W32" s="77"/>
    </row>
    <row r="33" spans="1:23" ht="12.75" x14ac:dyDescent="0.2">
      <c r="A33" s="17">
        <f t="shared" si="4"/>
        <v>29</v>
      </c>
      <c r="B33" s="6">
        <v>464555</v>
      </c>
      <c r="C33" s="11">
        <v>42857.855127314811</v>
      </c>
      <c r="D33" s="6" t="s">
        <v>82</v>
      </c>
      <c r="E33" s="6">
        <v>5</v>
      </c>
      <c r="F33" s="6">
        <v>0</v>
      </c>
      <c r="G33" s="50">
        <f t="shared" si="0"/>
        <v>5</v>
      </c>
      <c r="H33" s="6">
        <v>1.5908278300000001</v>
      </c>
      <c r="I33" s="6">
        <f t="shared" si="5"/>
        <v>1.83551358</v>
      </c>
      <c r="J33" s="15">
        <v>1.83325089</v>
      </c>
      <c r="K33" s="16">
        <f t="shared" si="1"/>
        <v>2.2626900000000116E-3</v>
      </c>
      <c r="L33" s="6" t="str">
        <f t="shared" si="2"/>
        <v>TAKER</v>
      </c>
      <c r="M33" s="6"/>
      <c r="N33" s="41" t="str">
        <f t="shared" si="3"/>
        <v>TxID (a827f...)</v>
      </c>
      <c r="O33" s="49">
        <f t="shared" si="8"/>
        <v>9.0789237289999996</v>
      </c>
      <c r="Q33" s="77"/>
      <c r="R33" s="77"/>
      <c r="S33" s="77"/>
      <c r="T33" s="77"/>
      <c r="U33" s="77"/>
      <c r="V33" s="77"/>
      <c r="W33" s="77"/>
    </row>
    <row r="34" spans="1:23" ht="12.75" x14ac:dyDescent="0.2">
      <c r="A34" s="17">
        <f t="shared" si="4"/>
        <v>30</v>
      </c>
      <c r="B34" s="6">
        <v>464562</v>
      </c>
      <c r="C34" s="11">
        <v>42857.890613425923</v>
      </c>
      <c r="D34" s="6" t="s">
        <v>83</v>
      </c>
      <c r="E34" s="6">
        <v>6</v>
      </c>
      <c r="F34" s="6">
        <v>1</v>
      </c>
      <c r="G34" s="50">
        <f t="shared" si="0"/>
        <v>5</v>
      </c>
      <c r="H34" s="6">
        <v>1.5908278300000001</v>
      </c>
      <c r="I34" s="6">
        <f t="shared" si="5"/>
        <v>0.24242305999999991</v>
      </c>
      <c r="J34" s="15">
        <v>0.23943058</v>
      </c>
      <c r="K34" s="16">
        <f t="shared" si="1"/>
        <v>2.9924799999999085E-3</v>
      </c>
      <c r="L34" s="6" t="str">
        <f t="shared" si="2"/>
        <v>TAKER</v>
      </c>
      <c r="M34" s="6"/>
      <c r="N34" s="41" t="str">
        <f t="shared" si="3"/>
        <v>TxID (5be0f...)</v>
      </c>
      <c r="O34" s="49">
        <f t="shared" si="8"/>
        <v>9.0789237289999996</v>
      </c>
      <c r="Q34" s="77"/>
      <c r="R34" s="77"/>
      <c r="S34" s="77"/>
      <c r="T34" s="77"/>
      <c r="U34" s="77"/>
      <c r="V34" s="77"/>
      <c r="W34" s="77"/>
    </row>
    <row r="35" spans="1:23" ht="15.75" customHeight="1" x14ac:dyDescent="0.2">
      <c r="O35" s="42"/>
      <c r="Q35" s="77"/>
      <c r="R35" s="77"/>
      <c r="S35" s="77"/>
      <c r="T35" s="77"/>
      <c r="U35" s="77"/>
      <c r="V35" s="77"/>
      <c r="W35" s="77"/>
    </row>
    <row r="36" spans="1:23" ht="12.75" x14ac:dyDescent="0.2">
      <c r="C36" s="3"/>
    </row>
    <row r="37" spans="1:23" ht="38.25" x14ac:dyDescent="0.2">
      <c r="A37" s="12" t="s">
        <v>34</v>
      </c>
      <c r="B37" s="12" t="s">
        <v>8</v>
      </c>
      <c r="C37" s="12" t="s">
        <v>35</v>
      </c>
      <c r="D37" s="12" t="s">
        <v>36</v>
      </c>
      <c r="E37" s="12" t="s">
        <v>37</v>
      </c>
      <c r="F37" s="12" t="s">
        <v>38</v>
      </c>
      <c r="G37" s="12" t="s">
        <v>39</v>
      </c>
      <c r="H37" s="12" t="s">
        <v>40</v>
      </c>
      <c r="I37" s="12" t="s">
        <v>41</v>
      </c>
      <c r="J37" s="12" t="s">
        <v>42</v>
      </c>
      <c r="K37" s="12" t="s">
        <v>43</v>
      </c>
      <c r="L37" s="12" t="s">
        <v>44</v>
      </c>
      <c r="M37" s="12"/>
      <c r="N37" s="12"/>
    </row>
    <row r="38" spans="1:23" ht="12.75" x14ac:dyDescent="0.2">
      <c r="A38" s="6">
        <v>0</v>
      </c>
      <c r="B38" s="3">
        <v>461297</v>
      </c>
      <c r="C38" s="11">
        <v>42832.616053240738</v>
      </c>
      <c r="D38" s="3" t="s">
        <v>17</v>
      </c>
      <c r="E38" s="75" t="s">
        <v>84</v>
      </c>
      <c r="F38" s="74"/>
      <c r="G38" s="74"/>
      <c r="H38" s="74"/>
      <c r="I38" s="74"/>
      <c r="J38" s="74"/>
      <c r="K38" s="74"/>
      <c r="L38" s="74"/>
    </row>
    <row r="39" spans="1:23" ht="12.75" x14ac:dyDescent="0.2">
      <c r="A39" s="6">
        <v>1</v>
      </c>
      <c r="B39" s="6">
        <v>460883</v>
      </c>
      <c r="C39" s="11">
        <v>42832.969965277778</v>
      </c>
      <c r="D39" s="6" t="s">
        <v>85</v>
      </c>
      <c r="E39" s="6">
        <v>7</v>
      </c>
      <c r="F39" s="6">
        <v>0</v>
      </c>
      <c r="G39" s="13">
        <f t="shared" ref="G39:G46" si="9">E39-F39</f>
        <v>7</v>
      </c>
      <c r="H39" s="6">
        <v>31.393909149999999</v>
      </c>
      <c r="I39" s="14">
        <f>45.86769724-H39</f>
        <v>14.473788089999999</v>
      </c>
      <c r="J39" s="6">
        <v>14.47406964</v>
      </c>
      <c r="K39" s="16">
        <f t="shared" ref="K39:K46" si="10">I39-J39</f>
        <v>-2.8155000000040786E-4</v>
      </c>
      <c r="L39" s="6" t="str">
        <f t="shared" ref="L39:L46" si="11">IF(K39&gt;0,"TAKER","MAKER")</f>
        <v>MAKER</v>
      </c>
      <c r="M39" s="6"/>
      <c r="N39" s="6"/>
    </row>
    <row r="40" spans="1:23" ht="12.75" x14ac:dyDescent="0.2">
      <c r="A40" s="6">
        <f t="shared" ref="A40:A46" si="12">A39+1</f>
        <v>2</v>
      </c>
      <c r="B40" s="6">
        <v>460898</v>
      </c>
      <c r="C40" s="11">
        <v>42833.055381944447</v>
      </c>
      <c r="D40" s="6" t="s">
        <v>86</v>
      </c>
      <c r="E40" s="6">
        <v>6</v>
      </c>
      <c r="F40" s="6">
        <v>0</v>
      </c>
      <c r="G40" s="13">
        <f t="shared" si="9"/>
        <v>6</v>
      </c>
      <c r="H40" s="6">
        <v>1.2849922899999999</v>
      </c>
      <c r="I40" s="6">
        <f t="shared" ref="I40:I46" si="13">J39-H40</f>
        <v>13.18907735</v>
      </c>
      <c r="J40" s="6">
        <v>13.18908791</v>
      </c>
      <c r="K40" s="16">
        <f t="shared" si="10"/>
        <v>-1.0559999999770753E-5</v>
      </c>
      <c r="L40" s="6" t="str">
        <f t="shared" si="11"/>
        <v>MAKER</v>
      </c>
      <c r="M40" s="6"/>
      <c r="N40" s="6"/>
    </row>
    <row r="41" spans="1:23" ht="12.75" x14ac:dyDescent="0.2">
      <c r="A41" s="6">
        <f t="shared" si="12"/>
        <v>3</v>
      </c>
      <c r="B41" s="6">
        <v>460899</v>
      </c>
      <c r="C41" s="11">
        <v>42833.066678240742</v>
      </c>
      <c r="D41" s="6" t="s">
        <v>87</v>
      </c>
      <c r="E41" s="6">
        <v>6</v>
      </c>
      <c r="F41" s="6">
        <v>0</v>
      </c>
      <c r="G41" s="13">
        <f t="shared" si="9"/>
        <v>6</v>
      </c>
      <c r="H41" s="6">
        <v>2.6939630499999998</v>
      </c>
      <c r="I41" s="6">
        <f t="shared" si="13"/>
        <v>10.495124860000001</v>
      </c>
      <c r="J41" s="6">
        <v>10.495148110000001</v>
      </c>
      <c r="K41" s="16">
        <f t="shared" si="10"/>
        <v>-2.3249999999919169E-5</v>
      </c>
      <c r="L41" s="6" t="str">
        <f t="shared" si="11"/>
        <v>MAKER</v>
      </c>
      <c r="M41" s="6"/>
      <c r="N41" s="6"/>
    </row>
    <row r="42" spans="1:23" ht="12.75" x14ac:dyDescent="0.2">
      <c r="A42" s="6">
        <f t="shared" si="12"/>
        <v>4</v>
      </c>
      <c r="B42" s="6">
        <v>460921</v>
      </c>
      <c r="C42" s="11">
        <v>42833.236550925925</v>
      </c>
      <c r="D42" s="6" t="s">
        <v>88</v>
      </c>
      <c r="E42" s="6">
        <v>8</v>
      </c>
      <c r="F42" s="6">
        <v>0</v>
      </c>
      <c r="G42" s="13">
        <f t="shared" si="9"/>
        <v>8</v>
      </c>
      <c r="H42" s="6">
        <v>4.7593000700000001</v>
      </c>
      <c r="I42" s="6">
        <f t="shared" si="13"/>
        <v>5.7358480400000005</v>
      </c>
      <c r="J42" s="6">
        <v>5.7358898700000003</v>
      </c>
      <c r="K42" s="16">
        <f t="shared" si="10"/>
        <v>-4.1829999999798417E-5</v>
      </c>
      <c r="L42" s="6" t="str">
        <f t="shared" si="11"/>
        <v>MAKER</v>
      </c>
      <c r="M42" s="6"/>
      <c r="N42" s="6"/>
    </row>
    <row r="43" spans="1:23" ht="12.75" x14ac:dyDescent="0.2">
      <c r="A43" s="6">
        <f t="shared" si="12"/>
        <v>5</v>
      </c>
      <c r="B43" s="6">
        <v>460935</v>
      </c>
      <c r="C43" s="11">
        <v>42833.324942129628</v>
      </c>
      <c r="D43" s="6" t="s">
        <v>89</v>
      </c>
      <c r="E43" s="6">
        <v>4</v>
      </c>
      <c r="F43" s="6">
        <v>0</v>
      </c>
      <c r="G43" s="13">
        <f t="shared" si="9"/>
        <v>4</v>
      </c>
      <c r="H43" s="6">
        <v>5.4896000000000003</v>
      </c>
      <c r="I43" s="6">
        <f t="shared" si="13"/>
        <v>0.24628987000000002</v>
      </c>
      <c r="J43" s="6">
        <v>0.24633827999999999</v>
      </c>
      <c r="K43" s="16">
        <f t="shared" si="10"/>
        <v>-4.8409999999970976E-5</v>
      </c>
      <c r="L43" s="6" t="str">
        <f t="shared" si="11"/>
        <v>MAKER</v>
      </c>
      <c r="M43" s="6"/>
      <c r="N43" s="6"/>
    </row>
    <row r="44" spans="1:23" ht="12.75" x14ac:dyDescent="0.2">
      <c r="A44" s="6">
        <f t="shared" si="12"/>
        <v>6</v>
      </c>
      <c r="B44" s="6">
        <v>463052</v>
      </c>
      <c r="C44" s="11">
        <v>42847.797326388885</v>
      </c>
      <c r="D44" s="6" t="s">
        <v>90</v>
      </c>
      <c r="E44" s="6">
        <v>7</v>
      </c>
      <c r="F44" s="6">
        <v>0</v>
      </c>
      <c r="G44" s="13">
        <f t="shared" si="9"/>
        <v>7</v>
      </c>
      <c r="H44" s="6">
        <v>2.0822980000000001E-2</v>
      </c>
      <c r="I44" s="6">
        <f t="shared" si="13"/>
        <v>0.2255153</v>
      </c>
      <c r="J44" s="6">
        <v>0.22551632999999999</v>
      </c>
      <c r="K44" s="16">
        <f t="shared" si="10"/>
        <v>-1.0299999999852094E-6</v>
      </c>
      <c r="L44" s="6" t="str">
        <f t="shared" si="11"/>
        <v>MAKER</v>
      </c>
      <c r="M44" s="6"/>
      <c r="N44" s="6"/>
    </row>
    <row r="45" spans="1:23" ht="12.75" x14ac:dyDescent="0.2">
      <c r="A45" s="6">
        <f t="shared" si="12"/>
        <v>7</v>
      </c>
      <c r="B45" s="6">
        <v>464102</v>
      </c>
      <c r="C45" s="11">
        <v>42854.913113425922</v>
      </c>
      <c r="D45" s="6" t="s">
        <v>91</v>
      </c>
      <c r="E45" s="6">
        <v>7</v>
      </c>
      <c r="F45" s="6">
        <v>0</v>
      </c>
      <c r="G45" s="13">
        <f t="shared" si="9"/>
        <v>7</v>
      </c>
      <c r="H45" s="6">
        <v>2.2499999999999999E-2</v>
      </c>
      <c r="I45" s="6">
        <f t="shared" si="13"/>
        <v>0.20301632999999999</v>
      </c>
      <c r="J45" s="6">
        <v>0.19976822999999999</v>
      </c>
      <c r="K45" s="16">
        <f t="shared" si="10"/>
        <v>3.2481000000000038E-3</v>
      </c>
      <c r="L45" s="6" t="str">
        <f t="shared" si="11"/>
        <v>TAKER</v>
      </c>
      <c r="M45" s="6"/>
      <c r="N45" s="6"/>
    </row>
    <row r="46" spans="1:23" ht="12.75" x14ac:dyDescent="0.2">
      <c r="A46" s="6">
        <f t="shared" si="12"/>
        <v>8</v>
      </c>
      <c r="B46" s="6">
        <v>464569</v>
      </c>
      <c r="C46" s="11">
        <v>42857.948298611111</v>
      </c>
      <c r="D46" s="6" t="s">
        <v>92</v>
      </c>
      <c r="E46" s="6">
        <v>7</v>
      </c>
      <c r="F46" s="6">
        <v>0</v>
      </c>
      <c r="G46" s="13">
        <f t="shared" si="9"/>
        <v>7</v>
      </c>
      <c r="H46" s="6">
        <v>5.3438260000000001E-2</v>
      </c>
      <c r="I46" s="6">
        <f t="shared" si="13"/>
        <v>0.14632996999999998</v>
      </c>
      <c r="J46" s="6">
        <v>0.14330950000000001</v>
      </c>
      <c r="K46" s="16">
        <f t="shared" si="10"/>
        <v>3.0204699999999696E-3</v>
      </c>
      <c r="L46" s="6" t="str">
        <f t="shared" si="11"/>
        <v>TAKER</v>
      </c>
      <c r="M46" s="6"/>
      <c r="N46" s="6"/>
    </row>
    <row r="47" spans="1:23" ht="12.75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23" ht="12.75" x14ac:dyDescent="0.2">
      <c r="A48" s="17" t="s">
        <v>93</v>
      </c>
      <c r="B48" s="6">
        <v>464571</v>
      </c>
      <c r="C48" s="11">
        <v>42857.963587962964</v>
      </c>
      <c r="D48" s="6" t="s">
        <v>94</v>
      </c>
      <c r="E48" s="6">
        <v>7</v>
      </c>
      <c r="F48" s="6">
        <v>0</v>
      </c>
      <c r="G48" s="13">
        <f>E48-F48</f>
        <v>7</v>
      </c>
      <c r="H48" s="6">
        <v>0.38114399999999998</v>
      </c>
      <c r="I48" s="6">
        <f>J34+J46-H48</f>
        <v>1.5960800000000552E-3</v>
      </c>
      <c r="J48" s="6">
        <v>7.3368599999999997E-3</v>
      </c>
      <c r="K48" s="16">
        <f>I48-J48</f>
        <v>-5.7407799999999445E-3</v>
      </c>
      <c r="L48" s="6" t="str">
        <f>IF(K48&gt;0,"TAKER","MAKER")</f>
        <v>MAKER</v>
      </c>
      <c r="M48" s="6"/>
      <c r="N48" s="6"/>
    </row>
    <row r="59" spans="2:10" ht="12.75" x14ac:dyDescent="0.2">
      <c r="J59" s="10">
        <f>SUM(J62:J73)</f>
        <v>413.0154</v>
      </c>
    </row>
    <row r="60" spans="2:10" ht="12.75" x14ac:dyDescent="0.2">
      <c r="B60" s="1"/>
      <c r="C60" s="1"/>
      <c r="D60" s="1"/>
      <c r="F60" s="1"/>
      <c r="G60" s="1"/>
      <c r="H60" s="1"/>
      <c r="I60" s="1"/>
      <c r="J60" s="1"/>
    </row>
    <row r="61" spans="2:10" ht="12.75" x14ac:dyDescent="0.2">
      <c r="B61" s="1"/>
      <c r="C61" s="1"/>
      <c r="D61" s="1" t="s">
        <v>95</v>
      </c>
      <c r="F61" s="1"/>
      <c r="G61" s="1"/>
      <c r="H61" s="1" t="s">
        <v>7</v>
      </c>
      <c r="I61" s="1" t="s">
        <v>96</v>
      </c>
      <c r="J61" s="1" t="s">
        <v>97</v>
      </c>
    </row>
    <row r="62" spans="2:10" ht="12.75" x14ac:dyDescent="0.2">
      <c r="B62" s="3"/>
      <c r="C62" s="3"/>
      <c r="D62" s="3" t="s">
        <v>98</v>
      </c>
      <c r="F62" s="9"/>
      <c r="G62" s="9"/>
      <c r="H62" s="9">
        <v>42946</v>
      </c>
      <c r="I62" s="3">
        <v>478263</v>
      </c>
      <c r="J62" s="3">
        <v>57.936</v>
      </c>
    </row>
    <row r="63" spans="2:10" ht="12.75" x14ac:dyDescent="0.2">
      <c r="B63" s="3"/>
      <c r="C63" s="3"/>
      <c r="D63" s="3" t="s">
        <v>51</v>
      </c>
      <c r="F63" s="9"/>
      <c r="G63" s="9"/>
      <c r="H63" s="9">
        <v>42991</v>
      </c>
      <c r="I63" s="3">
        <v>485022</v>
      </c>
      <c r="J63" s="3">
        <v>136.93</v>
      </c>
    </row>
    <row r="64" spans="2:10" ht="12.75" x14ac:dyDescent="0.2">
      <c r="B64" s="3"/>
      <c r="C64" s="3"/>
      <c r="D64" s="3" t="s">
        <v>99</v>
      </c>
      <c r="F64" s="9"/>
      <c r="G64" s="9"/>
      <c r="H64" s="9">
        <v>42888</v>
      </c>
      <c r="I64" s="3">
        <v>469310</v>
      </c>
      <c r="J64" s="3">
        <v>25</v>
      </c>
    </row>
    <row r="65" spans="1:11" ht="12.75" x14ac:dyDescent="0.2">
      <c r="B65" s="3"/>
      <c r="C65" s="3"/>
      <c r="D65" s="3" t="s">
        <v>100</v>
      </c>
      <c r="F65" s="9"/>
      <c r="G65" s="9"/>
      <c r="H65" s="9">
        <v>42888</v>
      </c>
      <c r="I65" s="3">
        <v>469366</v>
      </c>
      <c r="J65" s="3">
        <f>36.3275-1.3275</f>
        <v>35</v>
      </c>
    </row>
    <row r="66" spans="1:11" ht="51" x14ac:dyDescent="0.2">
      <c r="A66" s="3" t="s">
        <v>101</v>
      </c>
      <c r="B66" s="3"/>
      <c r="C66" s="3"/>
      <c r="D66" s="3" t="s">
        <v>57</v>
      </c>
      <c r="E66" s="19"/>
      <c r="F66" s="9"/>
      <c r="G66" s="9"/>
      <c r="H66" s="9">
        <v>42888</v>
      </c>
      <c r="I66" s="3">
        <v>469368</v>
      </c>
      <c r="J66" s="3">
        <v>73.589399999999998</v>
      </c>
      <c r="K66" s="19" t="s">
        <v>102</v>
      </c>
    </row>
    <row r="67" spans="1:11" ht="12.75" x14ac:dyDescent="0.2">
      <c r="J67" s="3">
        <v>10</v>
      </c>
    </row>
    <row r="68" spans="1:11" ht="12.75" x14ac:dyDescent="0.2">
      <c r="J68" s="3">
        <v>38</v>
      </c>
    </row>
    <row r="69" spans="1:11" ht="12.75" x14ac:dyDescent="0.2">
      <c r="J69" s="3">
        <v>36.56</v>
      </c>
    </row>
    <row r="78" spans="1:11" ht="12.75" x14ac:dyDescent="0.2">
      <c r="B78" s="3"/>
      <c r="C78" s="3"/>
      <c r="D78" s="3" t="s">
        <v>32</v>
      </c>
    </row>
    <row r="79" spans="1:11" ht="12.75" x14ac:dyDescent="0.2">
      <c r="B79" s="3"/>
      <c r="C79" s="3"/>
      <c r="D79" s="3" t="s">
        <v>33</v>
      </c>
    </row>
  </sheetData>
  <mergeCells count="3">
    <mergeCell ref="E4:L4"/>
    <mergeCell ref="E38:L38"/>
    <mergeCell ref="P16:P19"/>
  </mergeCells>
  <conditionalFormatting sqref="G5:G34 G39:G46 G48">
    <cfRule type="cellIs" dxfId="2" priority="1" operator="equal">
      <formula>2</formula>
    </cfRule>
  </conditionalFormatting>
  <conditionalFormatting sqref="G5:G34 G39:G46 G48">
    <cfRule type="cellIs" dxfId="1" priority="2" operator="equal">
      <formula>1</formula>
    </cfRule>
  </conditionalFormatting>
  <conditionalFormatting sqref="G5:G34 G39:G46 G48">
    <cfRule type="expression" dxfId="0" priority="3">
      <formula>"F7&lt;D7"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012F8-785C-434F-BED5-B90946DB0232}">
  <dimension ref="A1:G35"/>
  <sheetViews>
    <sheetView tabSelected="1" workbookViewId="0">
      <selection activeCell="C16" sqref="C16"/>
    </sheetView>
  </sheetViews>
  <sheetFormatPr defaultRowHeight="12.75" x14ac:dyDescent="0.2"/>
  <cols>
    <col min="1" max="1" width="14.7109375" style="54" bestFit="1" customWidth="1"/>
    <col min="2" max="2" width="38" style="54" bestFit="1" customWidth="1"/>
    <col min="3" max="3" width="64.5703125" style="54" bestFit="1" customWidth="1"/>
    <col min="4" max="4" width="20.7109375" style="54" bestFit="1" customWidth="1"/>
    <col min="5" max="5" width="42" style="54" customWidth="1"/>
    <col min="6" max="7" width="22.140625" style="54" customWidth="1"/>
    <col min="8" max="16384" width="9.140625" style="54"/>
  </cols>
  <sheetData>
    <row r="1" spans="1:7" ht="18" x14ac:dyDescent="0.25">
      <c r="A1" s="76" t="s">
        <v>158</v>
      </c>
      <c r="B1" s="76"/>
      <c r="C1" s="76"/>
      <c r="D1" s="76"/>
      <c r="E1" s="76"/>
      <c r="F1" s="76"/>
      <c r="G1" s="76"/>
    </row>
    <row r="3" spans="1:7" x14ac:dyDescent="0.2">
      <c r="A3" s="20" t="s">
        <v>96</v>
      </c>
      <c r="B3" s="20" t="s">
        <v>105</v>
      </c>
      <c r="C3" s="20" t="s">
        <v>106</v>
      </c>
      <c r="D3" s="20" t="s">
        <v>125</v>
      </c>
      <c r="E3" s="20" t="s">
        <v>155</v>
      </c>
      <c r="F3" s="20" t="s">
        <v>156</v>
      </c>
      <c r="G3" s="20" t="s">
        <v>157</v>
      </c>
    </row>
    <row r="4" spans="1:7" x14ac:dyDescent="0.2">
      <c r="A4" s="55">
        <v>465302</v>
      </c>
      <c r="B4" s="55" t="s">
        <v>154</v>
      </c>
      <c r="C4" s="55" t="s">
        <v>153</v>
      </c>
      <c r="D4" s="17">
        <v>10</v>
      </c>
      <c r="E4" s="55" t="s">
        <v>153</v>
      </c>
      <c r="F4" s="17" t="s">
        <v>123</v>
      </c>
      <c r="G4" s="55" t="s">
        <v>123</v>
      </c>
    </row>
    <row r="5" spans="1:7" x14ac:dyDescent="0.2">
      <c r="A5" s="54">
        <v>469310</v>
      </c>
      <c r="B5" s="54" t="s">
        <v>132</v>
      </c>
      <c r="C5" s="54" t="s">
        <v>99</v>
      </c>
      <c r="D5" s="17">
        <v>45.96</v>
      </c>
      <c r="E5" s="54" t="s">
        <v>94</v>
      </c>
      <c r="F5" s="55" t="s">
        <v>123</v>
      </c>
      <c r="G5" s="55" t="s">
        <v>123</v>
      </c>
    </row>
    <row r="6" spans="1:7" x14ac:dyDescent="0.2">
      <c r="A6" s="54">
        <v>469366</v>
      </c>
      <c r="B6" s="55" t="s">
        <v>131</v>
      </c>
      <c r="C6" s="54" t="s">
        <v>100</v>
      </c>
      <c r="D6" s="17">
        <v>15.37</v>
      </c>
      <c r="E6" s="54" t="s">
        <v>144</v>
      </c>
      <c r="F6" s="55" t="s">
        <v>123</v>
      </c>
      <c r="G6" s="55" t="s">
        <v>123</v>
      </c>
    </row>
    <row r="7" spans="1:7" x14ac:dyDescent="0.2">
      <c r="A7" s="54">
        <v>469368</v>
      </c>
      <c r="B7" s="54" t="s">
        <v>130</v>
      </c>
      <c r="C7" s="58" t="s">
        <v>57</v>
      </c>
      <c r="D7" s="17">
        <f>26.13+46.13</f>
        <v>72.260000000000005</v>
      </c>
      <c r="E7" s="58" t="s">
        <v>57</v>
      </c>
      <c r="F7" s="55" t="s">
        <v>123</v>
      </c>
      <c r="G7" s="55" t="s">
        <v>123</v>
      </c>
    </row>
    <row r="8" spans="1:7" x14ac:dyDescent="0.2">
      <c r="A8" s="54">
        <v>476555</v>
      </c>
      <c r="B8" s="55" t="s">
        <v>146</v>
      </c>
      <c r="C8" s="54" t="s">
        <v>145</v>
      </c>
      <c r="D8" s="17">
        <v>13.76</v>
      </c>
      <c r="E8" s="54" t="s">
        <v>147</v>
      </c>
      <c r="F8" s="55" t="s">
        <v>123</v>
      </c>
      <c r="G8" s="55" t="s">
        <v>123</v>
      </c>
    </row>
    <row r="9" spans="1:7" x14ac:dyDescent="0.2">
      <c r="A9" s="54">
        <v>476658</v>
      </c>
      <c r="B9" s="54" t="s">
        <v>150</v>
      </c>
      <c r="C9" s="54" t="s">
        <v>149</v>
      </c>
      <c r="D9" s="17">
        <v>19.14</v>
      </c>
      <c r="E9" s="54" t="s">
        <v>148</v>
      </c>
      <c r="F9" s="55" t="s">
        <v>123</v>
      </c>
      <c r="G9" s="55" t="s">
        <v>123</v>
      </c>
    </row>
    <row r="10" spans="1:7" x14ac:dyDescent="0.2">
      <c r="A10" s="54">
        <v>478263</v>
      </c>
      <c r="B10" s="54" t="s">
        <v>112</v>
      </c>
      <c r="C10" s="54" t="s">
        <v>98</v>
      </c>
      <c r="D10" s="17">
        <v>57.94</v>
      </c>
      <c r="E10" s="54" t="s">
        <v>65</v>
      </c>
      <c r="F10" s="54" t="s">
        <v>123</v>
      </c>
      <c r="G10" s="55" t="s">
        <v>123</v>
      </c>
    </row>
    <row r="11" spans="1:7" x14ac:dyDescent="0.2">
      <c r="A11" s="54">
        <v>485022</v>
      </c>
      <c r="B11" s="57" t="s">
        <v>120</v>
      </c>
      <c r="C11" s="55" t="s">
        <v>51</v>
      </c>
      <c r="D11" s="17">
        <v>136.93</v>
      </c>
      <c r="E11" s="55" t="s">
        <v>121</v>
      </c>
      <c r="F11" s="55" t="s">
        <v>123</v>
      </c>
      <c r="G11" s="55" t="s">
        <v>123</v>
      </c>
    </row>
    <row r="12" spans="1:7" x14ac:dyDescent="0.2">
      <c r="A12" s="55">
        <v>496844</v>
      </c>
      <c r="B12" s="56" t="s">
        <v>119</v>
      </c>
      <c r="C12" s="55" t="s">
        <v>118</v>
      </c>
      <c r="D12" s="17">
        <v>20</v>
      </c>
      <c r="E12" s="55" t="s">
        <v>117</v>
      </c>
      <c r="F12" s="54" t="s">
        <v>122</v>
      </c>
      <c r="G12" s="55" t="s">
        <v>123</v>
      </c>
    </row>
    <row r="13" spans="1:7" x14ac:dyDescent="0.2">
      <c r="A13" s="55">
        <v>499329</v>
      </c>
      <c r="B13" s="55" t="s">
        <v>115</v>
      </c>
      <c r="C13" s="55" t="s">
        <v>114</v>
      </c>
      <c r="D13" s="17">
        <v>25.93</v>
      </c>
      <c r="E13" s="55" t="s">
        <v>116</v>
      </c>
      <c r="F13" s="54" t="s">
        <v>142</v>
      </c>
      <c r="G13" s="54" t="s">
        <v>143</v>
      </c>
    </row>
    <row r="14" spans="1:7" x14ac:dyDescent="0.2">
      <c r="C14" s="59" t="s">
        <v>159</v>
      </c>
      <c r="D14" s="60">
        <f>SUM(D4:D13)</f>
        <v>417.29</v>
      </c>
    </row>
    <row r="22" spans="1:6" x14ac:dyDescent="0.2">
      <c r="A22" s="54" t="s">
        <v>107</v>
      </c>
    </row>
    <row r="23" spans="1:6" x14ac:dyDescent="0.2">
      <c r="A23" s="20" t="s">
        <v>96</v>
      </c>
      <c r="B23" s="20" t="s">
        <v>105</v>
      </c>
      <c r="C23" s="20" t="s">
        <v>110</v>
      </c>
      <c r="D23" s="20" t="s">
        <v>111</v>
      </c>
      <c r="E23" s="20" t="s">
        <v>109</v>
      </c>
      <c r="F23" s="20" t="s">
        <v>108</v>
      </c>
    </row>
    <row r="24" spans="1:6" x14ac:dyDescent="0.2">
      <c r="A24" s="54">
        <v>465302</v>
      </c>
      <c r="B24" s="54" t="s">
        <v>154</v>
      </c>
      <c r="C24" s="54" t="s">
        <v>153</v>
      </c>
      <c r="D24" s="17">
        <v>10</v>
      </c>
      <c r="E24" s="55" t="s">
        <v>141</v>
      </c>
      <c r="F24" s="55" t="s">
        <v>52</v>
      </c>
    </row>
    <row r="25" spans="1:6" x14ac:dyDescent="0.2">
      <c r="A25" s="54">
        <v>469310</v>
      </c>
      <c r="B25" s="54" t="s">
        <v>132</v>
      </c>
      <c r="C25" s="54" t="s">
        <v>99</v>
      </c>
      <c r="D25" s="17">
        <v>25</v>
      </c>
      <c r="E25" s="54" t="s">
        <v>124</v>
      </c>
      <c r="F25" s="54" t="s">
        <v>52</v>
      </c>
    </row>
    <row r="26" spans="1:6" x14ac:dyDescent="0.2">
      <c r="A26" s="54">
        <v>469366</v>
      </c>
      <c r="B26" s="55" t="s">
        <v>131</v>
      </c>
      <c r="C26" s="54" t="s">
        <v>100</v>
      </c>
      <c r="D26" s="17">
        <v>35</v>
      </c>
      <c r="E26" s="54" t="s">
        <v>48</v>
      </c>
      <c r="F26" s="54" t="s">
        <v>52</v>
      </c>
    </row>
    <row r="27" spans="1:6" x14ac:dyDescent="0.2">
      <c r="A27" s="54">
        <v>469368</v>
      </c>
      <c r="B27" s="54" t="s">
        <v>130</v>
      </c>
      <c r="C27" s="58" t="s">
        <v>57</v>
      </c>
      <c r="D27" s="17">
        <v>40</v>
      </c>
      <c r="E27" s="54" t="s">
        <v>49</v>
      </c>
      <c r="F27" s="54" t="s">
        <v>52</v>
      </c>
    </row>
    <row r="28" spans="1:6" x14ac:dyDescent="0.2">
      <c r="A28" s="54">
        <v>470124</v>
      </c>
      <c r="B28" s="54" t="s">
        <v>129</v>
      </c>
      <c r="C28" s="54" t="s">
        <v>128</v>
      </c>
      <c r="D28" s="17">
        <v>4.01</v>
      </c>
      <c r="E28" s="54" t="s">
        <v>126</v>
      </c>
      <c r="F28" s="54" t="s">
        <v>127</v>
      </c>
    </row>
    <row r="29" spans="1:6" x14ac:dyDescent="0.2">
      <c r="A29" s="54">
        <v>470128</v>
      </c>
      <c r="B29" s="54" t="s">
        <v>139</v>
      </c>
      <c r="C29" s="55" t="s">
        <v>137</v>
      </c>
      <c r="D29" s="17">
        <v>2.37</v>
      </c>
      <c r="E29" s="54" t="s">
        <v>138</v>
      </c>
      <c r="F29" s="54" t="s">
        <v>52</v>
      </c>
    </row>
    <row r="30" spans="1:6" x14ac:dyDescent="0.2">
      <c r="A30" s="54">
        <v>471049</v>
      </c>
      <c r="B30" s="54" t="s">
        <v>134</v>
      </c>
      <c r="C30" s="54" t="s">
        <v>133</v>
      </c>
      <c r="D30" s="17">
        <v>2</v>
      </c>
      <c r="E30" s="54" t="s">
        <v>135</v>
      </c>
      <c r="F30" s="54" t="s">
        <v>136</v>
      </c>
    </row>
    <row r="31" spans="1:6" x14ac:dyDescent="0.2">
      <c r="A31" s="54">
        <v>476432</v>
      </c>
      <c r="B31" s="54" t="s">
        <v>140</v>
      </c>
      <c r="C31" s="54" t="s">
        <v>53</v>
      </c>
      <c r="D31" s="17">
        <v>25.19</v>
      </c>
      <c r="E31" s="54" t="s">
        <v>141</v>
      </c>
      <c r="F31" s="54" t="s">
        <v>52</v>
      </c>
    </row>
    <row r="32" spans="1:6" x14ac:dyDescent="0.2">
      <c r="A32" s="54">
        <v>485022</v>
      </c>
      <c r="B32" s="57" t="s">
        <v>120</v>
      </c>
      <c r="C32" s="54" t="s">
        <v>51</v>
      </c>
      <c r="D32" s="17">
        <v>136.93</v>
      </c>
      <c r="E32" s="54" t="s">
        <v>50</v>
      </c>
      <c r="F32" s="54" t="s">
        <v>52</v>
      </c>
    </row>
    <row r="33" spans="1:6" x14ac:dyDescent="0.2">
      <c r="A33" s="54">
        <v>501348</v>
      </c>
      <c r="B33" s="54" t="s">
        <v>113</v>
      </c>
      <c r="C33" s="54" t="s">
        <v>47</v>
      </c>
      <c r="D33" s="17">
        <v>76.69</v>
      </c>
      <c r="E33" s="54" t="s">
        <v>50</v>
      </c>
      <c r="F33" s="54" t="s">
        <v>52</v>
      </c>
    </row>
    <row r="34" spans="1:6" x14ac:dyDescent="0.2">
      <c r="A34" s="55">
        <v>477663</v>
      </c>
      <c r="B34" s="55" t="s">
        <v>152</v>
      </c>
      <c r="C34" s="55" t="s">
        <v>151</v>
      </c>
      <c r="D34" s="17">
        <v>22.92</v>
      </c>
      <c r="E34" s="55" t="s">
        <v>50</v>
      </c>
      <c r="F34" s="55" t="s">
        <v>52</v>
      </c>
    </row>
    <row r="35" spans="1:6" x14ac:dyDescent="0.2">
      <c r="C35" s="61" t="s">
        <v>159</v>
      </c>
      <c r="D35" s="60">
        <f>SUM(D24:D34)</f>
        <v>380.11</v>
      </c>
    </row>
  </sheetData>
  <sortState xmlns:xlrd2="http://schemas.microsoft.com/office/spreadsheetml/2017/richdata2" ref="A4:G13">
    <sortCondition ref="A4"/>
  </sortState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Reddit Post Notes</vt:lpstr>
      <vt:lpstr>Provided Info</vt:lpstr>
      <vt:lpstr>Peel Chain</vt:lpstr>
      <vt:lpstr>PostMix Spending Destinations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Simpson</dc:creator>
  <cp:lastModifiedBy>null</cp:lastModifiedBy>
  <dcterms:created xsi:type="dcterms:W3CDTF">2020-05-18T22:13:48Z</dcterms:created>
  <dcterms:modified xsi:type="dcterms:W3CDTF">2020-05-26T21:44:33Z</dcterms:modified>
</cp:coreProperties>
</file>